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GARE\ASTE\ASTE 2021\ASSICURAZIONI\quesiti\quesiti n. 2\"/>
    </mc:Choice>
  </mc:AlternateContent>
  <bookViews>
    <workbookView xWindow="0" yWindow="0" windowWidth="19200" windowHeight="115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8" i="1"/>
  <c r="E7" i="1"/>
  <c r="E60" i="1" l="1"/>
  <c r="E59" i="1"/>
  <c r="E46" i="1"/>
  <c r="E44" i="1"/>
  <c r="E41" i="1"/>
  <c r="E43" i="1"/>
  <c r="E45" i="1"/>
  <c r="E47" i="1"/>
  <c r="E48" i="1"/>
  <c r="E49" i="1"/>
  <c r="E50" i="1"/>
  <c r="E40" i="1"/>
  <c r="E33" i="1"/>
  <c r="E32" i="1"/>
  <c r="E31" i="1"/>
  <c r="E30" i="1"/>
  <c r="E27" i="1"/>
  <c r="E26" i="1"/>
  <c r="E25" i="1"/>
  <c r="E22" i="1"/>
  <c r="E21" i="1"/>
  <c r="E20" i="1"/>
  <c r="E164" i="1" l="1"/>
  <c r="D166" i="1"/>
  <c r="C166" i="1"/>
  <c r="B166" i="1"/>
  <c r="D156" i="1"/>
  <c r="C156" i="1"/>
  <c r="E159" i="1" l="1"/>
  <c r="E162" i="1"/>
  <c r="E163" i="1"/>
  <c r="E166" i="1" l="1"/>
  <c r="F166" i="1" s="1"/>
  <c r="E152" i="1"/>
  <c r="E155" i="1"/>
  <c r="E156" i="1" l="1"/>
  <c r="F156" i="1" s="1"/>
  <c r="E114" i="1"/>
  <c r="E115" i="1" l="1"/>
  <c r="E129" i="1" s="1"/>
  <c r="F129" i="1" s="1"/>
  <c r="D129" i="1"/>
  <c r="C129" i="1"/>
  <c r="B129" i="1"/>
  <c r="E72" i="1" l="1"/>
  <c r="E73" i="1"/>
  <c r="E74" i="1"/>
  <c r="E75" i="1"/>
  <c r="E76" i="1"/>
  <c r="E77" i="1"/>
  <c r="E78" i="1"/>
  <c r="E79" i="1"/>
  <c r="E80" i="1"/>
  <c r="E81" i="1"/>
  <c r="E82" i="1"/>
  <c r="E83" i="1"/>
  <c r="E71" i="1"/>
  <c r="C194" i="1" l="1"/>
  <c r="B98" i="1"/>
  <c r="C84" i="1"/>
  <c r="B84" i="1"/>
  <c r="C67" i="1"/>
  <c r="B67" i="1"/>
  <c r="D51" i="1"/>
  <c r="C51" i="1"/>
  <c r="B51" i="1"/>
  <c r="C37" i="1"/>
  <c r="D17" i="1"/>
  <c r="D37" i="1"/>
  <c r="B37" i="1"/>
  <c r="D199" i="1" l="1"/>
  <c r="B16" i="1"/>
  <c r="E194" i="1" l="1"/>
  <c r="F194" i="1" s="1"/>
  <c r="C172" i="1" l="1"/>
  <c r="E172" i="1" s="1"/>
  <c r="C171" i="1"/>
  <c r="E171" i="1" s="1"/>
  <c r="C170" i="1"/>
  <c r="E170" i="1" s="1"/>
  <c r="C169" i="1"/>
  <c r="C147" i="1"/>
  <c r="E147" i="1" s="1"/>
  <c r="C146" i="1"/>
  <c r="E146" i="1" s="1"/>
  <c r="C145" i="1"/>
  <c r="E145" i="1" s="1"/>
  <c r="C144" i="1"/>
  <c r="E144" i="1" s="1"/>
  <c r="C143" i="1"/>
  <c r="E143" i="1" s="1"/>
  <c r="C142" i="1"/>
  <c r="E142" i="1" s="1"/>
  <c r="C141" i="1"/>
  <c r="E141" i="1" s="1"/>
  <c r="C140" i="1"/>
  <c r="E140" i="1" s="1"/>
  <c r="C139" i="1"/>
  <c r="E139" i="1" s="1"/>
  <c r="C138" i="1"/>
  <c r="E138" i="1" s="1"/>
  <c r="C137" i="1"/>
  <c r="E137" i="1" s="1"/>
  <c r="C136" i="1"/>
  <c r="E136" i="1" s="1"/>
  <c r="C135" i="1"/>
  <c r="E135" i="1" s="1"/>
  <c r="C134" i="1"/>
  <c r="E134" i="1" s="1"/>
  <c r="C133" i="1"/>
  <c r="E133" i="1" s="1"/>
  <c r="C132" i="1"/>
  <c r="C148" i="1" l="1"/>
  <c r="E132" i="1"/>
  <c r="E148" i="1" s="1"/>
  <c r="F148" i="1" s="1"/>
  <c r="C175" i="1"/>
  <c r="E169" i="1"/>
  <c r="E175" i="1" s="1"/>
  <c r="F175" i="1" s="1"/>
  <c r="C199" i="1" l="1"/>
  <c r="E98" i="1"/>
  <c r="F98" i="1" s="1"/>
  <c r="E67" i="1" l="1"/>
  <c r="F67" i="1" s="1"/>
  <c r="E51" i="1"/>
  <c r="F51" i="1" s="1"/>
  <c r="E37" i="1"/>
  <c r="F37" i="1" s="1"/>
  <c r="E84" i="1" l="1"/>
  <c r="F84" i="1" s="1"/>
  <c r="B6" i="1"/>
  <c r="B17" i="1" s="1"/>
  <c r="B199" i="1" s="1"/>
  <c r="E17" i="1"/>
  <c r="F17" i="1" s="1"/>
  <c r="F199" i="1" s="1"/>
</calcChain>
</file>

<file path=xl/sharedStrings.xml><?xml version="1.0" encoding="utf-8"?>
<sst xmlns="http://schemas.openxmlformats.org/spreadsheetml/2006/main" count="233" uniqueCount="123">
  <si>
    <t xml:space="preserve">PROSPETTO VALORI DA ASSICURARE POLIZZA ALL RISKS AIMAG </t>
  </si>
  <si>
    <t>IMPIANTO FOSSOLI</t>
  </si>
  <si>
    <t xml:space="preserve">ATTREZZ.MINUTA (INF.)         </t>
  </si>
  <si>
    <t xml:space="preserve">ATTREZZ.TECNICA (SUP.)        </t>
  </si>
  <si>
    <t xml:space="preserve">BIOTUNNEL C/O IMP.COMPOST.    </t>
  </si>
  <si>
    <t xml:space="preserve">BIOTUNNEL OPERE EDILI         </t>
  </si>
  <si>
    <t xml:space="preserve">CONDOTTA FOGNARIA COMPOST.    </t>
  </si>
  <si>
    <t xml:space="preserve">FABBR.DIGESTIONE ANAEROBICA   </t>
  </si>
  <si>
    <t xml:space="preserve">FABBRICATO IMP.COMPOSTAGGIO   </t>
  </si>
  <si>
    <t xml:space="preserve">IMMOB.IN CORSO E ACCONTI MAT. </t>
  </si>
  <si>
    <t xml:space="preserve">IMP.TELECONTR.IMP.AMBIENTE    </t>
  </si>
  <si>
    <t xml:space="preserve">IMPIANTO BIOMETANO FOSSOLI    </t>
  </si>
  <si>
    <t xml:space="preserve">IMPIANTO DI COMPOSTAGGIO      </t>
  </si>
  <si>
    <t>IMPIANTO DIGESTIONE ANAEROBICA</t>
  </si>
  <si>
    <t xml:space="preserve">MOBILI E ARREDI               </t>
  </si>
  <si>
    <t>R&amp;S IMP.DIGESTORE ANAEROB.COMP</t>
  </si>
  <si>
    <t xml:space="preserve">SIST.ANTINCENDIO COMPOST.     </t>
  </si>
  <si>
    <t>Totale complessivo</t>
  </si>
  <si>
    <t>TOTALE</t>
  </si>
  <si>
    <t>IMPIANTO FINALE</t>
  </si>
  <si>
    <t xml:space="preserve">COSTI IMP.APLIAM. EX CAMPO    </t>
  </si>
  <si>
    <t xml:space="preserve">FABBRICATO COMP."CAMPO"       </t>
  </si>
  <si>
    <t xml:space="preserve">HARDWARE - PERSONALS          </t>
  </si>
  <si>
    <t xml:space="preserve">Totale </t>
  </si>
  <si>
    <t>DISCARICHE</t>
  </si>
  <si>
    <t xml:space="preserve">C.P.VIAB.ACCESSO DISC.MEDOLLA </t>
  </si>
  <si>
    <t xml:space="preserve">COSTO DISC.P.M.MEDOLLA        </t>
  </si>
  <si>
    <t>CPL SPOGL.DISC.MEDOLLA AL 2010</t>
  </si>
  <si>
    <t xml:space="preserve">DISCARICA DI FOSSOLI          </t>
  </si>
  <si>
    <t xml:space="preserve">DISCARICA DI MEDOLLA          </t>
  </si>
  <si>
    <t xml:space="preserve">DISCARICA DI MIRANDOLA        </t>
  </si>
  <si>
    <t xml:space="preserve">IMPIANTO BIOGAS FOSSOLI       </t>
  </si>
  <si>
    <t xml:space="preserve">POZZI BIOGAS DISC.MEDOLLA     </t>
  </si>
  <si>
    <t xml:space="preserve">POZZI BIOGAS DISC.MIRANDOLA   </t>
  </si>
  <si>
    <t>Centrali acquedottistiche</t>
  </si>
  <si>
    <t>Cognento (MO)</t>
  </si>
  <si>
    <t>Fontana di Rubiera (RE)</t>
  </si>
  <si>
    <t>Campogalliano (MO)</t>
  </si>
  <si>
    <t>Campogalliano Pozzo 5 (MO)</t>
  </si>
  <si>
    <t>Campogalliano Torre (MO)</t>
  </si>
  <si>
    <t>San Giovanni del Dosso (MN)</t>
  </si>
  <si>
    <t>Quistello (MN)</t>
  </si>
  <si>
    <t>Moglia (MN)</t>
  </si>
  <si>
    <t>Revere (MN)</t>
  </si>
  <si>
    <t>Mirandola Torre (MO)</t>
  </si>
  <si>
    <t>Rovereto S/S</t>
  </si>
  <si>
    <t>Poggio Rusco Torre (MN)</t>
  </si>
  <si>
    <t>Novi di Modena (MO)</t>
  </si>
  <si>
    <t>valore fabbricati</t>
  </si>
  <si>
    <t>valore macchinari e impianti</t>
  </si>
  <si>
    <t xml:space="preserve">AUTOMEZZI - PALE </t>
  </si>
  <si>
    <t>SPESE PREVISTE NEL 2020</t>
  </si>
  <si>
    <t>Stazione Ecologiche</t>
  </si>
  <si>
    <t>Carpi (MO)</t>
  </si>
  <si>
    <t>Novi di Modena</t>
  </si>
  <si>
    <t>Mirandola</t>
  </si>
  <si>
    <t>Soliera (MO)</t>
  </si>
  <si>
    <t>Cavezzo (MO)</t>
  </si>
  <si>
    <t>Concordia (MO)</t>
  </si>
  <si>
    <t>San Felice sul Panaro (MO)</t>
  </si>
  <si>
    <t>Medolla (MO)</t>
  </si>
  <si>
    <t>Camposanto (MO)</t>
  </si>
  <si>
    <t>San Prospero (MO)</t>
  </si>
  <si>
    <t>San Possidonio (MO)</t>
  </si>
  <si>
    <t>Impianti di depurazione</t>
  </si>
  <si>
    <t>Mirandola (MO)</t>
  </si>
  <si>
    <t>Bomporto (MO)</t>
  </si>
  <si>
    <t>Novi (MO)</t>
  </si>
  <si>
    <t>Novi (MO) loc. Rovereto</t>
  </si>
  <si>
    <t>Bomporto (MO) Loc. Solara</t>
  </si>
  <si>
    <t>San Felice s.P. (MO) loc. Rivara</t>
  </si>
  <si>
    <t>Mirandola (MO) loc. San Martino Spino</t>
  </si>
  <si>
    <t>Moglia (MN) loc. Bondanello</t>
  </si>
  <si>
    <t>Quistello (MN) loc. Nuvolato</t>
  </si>
  <si>
    <t>Carpi (MO) loc. Cantone</t>
  </si>
  <si>
    <t>Poggio Rusco (MN) loc. Dragoncello</t>
  </si>
  <si>
    <t>Quistello (MN) loc. Santa Lucia</t>
  </si>
  <si>
    <t>San Felice s.P. (MO) loc. Dogaro</t>
  </si>
  <si>
    <t>contenuto</t>
  </si>
  <si>
    <t>Impianti fotovoltaici</t>
  </si>
  <si>
    <t>Quistello (MO)</t>
  </si>
  <si>
    <t>Bastiglia (MO)</t>
  </si>
  <si>
    <t>Cogneto</t>
  </si>
  <si>
    <t>Impianti teleriscaldamento</t>
  </si>
  <si>
    <t>Fossoli di Carpi (MO)</t>
  </si>
  <si>
    <t>TOTALE COMPLESSIVO</t>
  </si>
  <si>
    <t>Elenco cabine gas metano</t>
  </si>
  <si>
    <t>IL VALORE E' COMPLESSIVO TRA FABBRICATO E IMPIANTO</t>
  </si>
  <si>
    <t>Sedi amministrazione e servizi</t>
  </si>
  <si>
    <t>Mirandola (sede principale)</t>
  </si>
  <si>
    <t>Mirandola (ex sede principale)</t>
  </si>
  <si>
    <t>Carpi Via Remesina</t>
  </si>
  <si>
    <t>Carpi Via Alghisi</t>
  </si>
  <si>
    <t>Mirandola (sede secondaria Via Posta)</t>
  </si>
  <si>
    <t>Mirandola Via Torricelli</t>
  </si>
  <si>
    <t>Carpi Via Watt</t>
  </si>
  <si>
    <t>FABBRICATI</t>
  </si>
  <si>
    <t>IMPIANTI E MACCHINARI</t>
  </si>
  <si>
    <t>CONTENUTO</t>
  </si>
  <si>
    <t>Poggio Rusco (MN) via Affittanza</t>
  </si>
  <si>
    <t>Poggio Rusco (MN) Via Massarani</t>
  </si>
  <si>
    <t>Impianti Idroelettrici</t>
  </si>
  <si>
    <t>Marzaglia - sezione guasti macchine:</t>
  </si>
  <si>
    <t>turbine idrauliche</t>
  </si>
  <si>
    <t>danni indiretti a diaria</t>
  </si>
  <si>
    <t>Marzaglia - sezione multirischi:</t>
  </si>
  <si>
    <t>fabbricati, macchinari e attrezzature</t>
  </si>
  <si>
    <t xml:space="preserve">Impianti Estrazione gas </t>
  </si>
  <si>
    <t>Barigazzo  - Fabbricato</t>
  </si>
  <si>
    <t>rischio locativo</t>
  </si>
  <si>
    <t>interruzione esercizio</t>
  </si>
  <si>
    <t>?</t>
  </si>
  <si>
    <t xml:space="preserve">Borra - centrale di aspirazione </t>
  </si>
  <si>
    <t>Barigazzo - centrale di aspirazione</t>
  </si>
  <si>
    <t>Vetta - centrale di aspirazione</t>
  </si>
  <si>
    <t>Impianti fissi - Lama e Palagano</t>
  </si>
  <si>
    <t xml:space="preserve">COSTR.LEGGERE-CASETTE LEGNO             </t>
  </si>
  <si>
    <t>FABBRICATO DIGESTORE ANAER. FINALE</t>
  </si>
  <si>
    <t xml:space="preserve">IMPIANTO DIGESTORE ANAER. FINALE    </t>
  </si>
  <si>
    <t xml:space="preserve">magazzino sede principale aimag </t>
  </si>
  <si>
    <t>magazzino sede principale as retigas</t>
  </si>
  <si>
    <t>magazzino sede principale sinergas imp.</t>
  </si>
  <si>
    <t>magazzino sede principale aeb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</si>
</sst>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 style="thin">
        <color indexed="64"/>
      </right>
      <top style="thin">
        <color rgb="FFABABAB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ABABAB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ABABAB"/>
      </left>
      <right style="thin">
        <color indexed="64"/>
      </right>
      <top style="thin">
        <color rgb="FFABABAB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99999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4" fillId="3" borderId="1" xfId="0" applyFont="1" applyFill="1" applyBorder="1"/>
    <xf numFmtId="0" fontId="3" fillId="0" borderId="3" xfId="0" applyFont="1" applyBorder="1"/>
    <xf numFmtId="164" fontId="4" fillId="2" borderId="2" xfId="0" applyNumberFormat="1" applyFont="1" applyFill="1" applyBorder="1"/>
    <xf numFmtId="0" fontId="0" fillId="0" borderId="1" xfId="0" applyFill="1" applyBorder="1"/>
    <xf numFmtId="164" fontId="0" fillId="0" borderId="4" xfId="0" applyNumberFormat="1" applyFill="1" applyBorder="1"/>
    <xf numFmtId="0" fontId="0" fillId="0" borderId="3" xfId="0" applyFill="1" applyBorder="1"/>
    <xf numFmtId="0" fontId="1" fillId="0" borderId="3" xfId="0" applyFont="1" applyBorder="1"/>
    <xf numFmtId="0" fontId="4" fillId="0" borderId="1" xfId="0" applyFont="1" applyFill="1" applyBorder="1"/>
    <xf numFmtId="164" fontId="4" fillId="2" borderId="4" xfId="0" applyNumberFormat="1" applyFont="1" applyFill="1" applyBorder="1"/>
    <xf numFmtId="0" fontId="0" fillId="4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2" fillId="5" borderId="0" xfId="0" applyFont="1" applyFill="1"/>
    <xf numFmtId="0" fontId="1" fillId="0" borderId="0" xfId="0" applyFont="1" applyAlignment="1">
      <alignment wrapText="1"/>
    </xf>
    <xf numFmtId="3" fontId="2" fillId="5" borderId="0" xfId="0" applyNumberFormat="1" applyFont="1" applyFill="1"/>
    <xf numFmtId="43" fontId="2" fillId="5" borderId="0" xfId="0" applyNumberFormat="1" applyFont="1" applyFill="1"/>
    <xf numFmtId="4" fontId="2" fillId="2" borderId="0" xfId="0" applyNumberFormat="1" applyFont="1" applyFill="1"/>
    <xf numFmtId="0" fontId="6" fillId="0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3" fontId="0" fillId="6" borderId="1" xfId="0" applyNumberForma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7" borderId="0" xfId="0" applyFont="1" applyFill="1"/>
    <xf numFmtId="0" fontId="1" fillId="0" borderId="0" xfId="0" applyFont="1" applyFill="1"/>
    <xf numFmtId="0" fontId="2" fillId="4" borderId="7" xfId="0" applyFont="1" applyFill="1" applyBorder="1" applyAlignment="1">
      <alignment wrapText="1"/>
    </xf>
    <xf numFmtId="0" fontId="7" fillId="3" borderId="7" xfId="0" applyFont="1" applyFill="1" applyBorder="1"/>
    <xf numFmtId="0" fontId="1" fillId="0" borderId="0" xfId="0" applyFont="1" applyFill="1" applyBorder="1"/>
    <xf numFmtId="0" fontId="0" fillId="0" borderId="0" xfId="0" applyFill="1" applyBorder="1" applyAlignment="1">
      <alignment wrapText="1"/>
    </xf>
    <xf numFmtId="0" fontId="4" fillId="0" borderId="0" xfId="0" applyFont="1" applyFill="1" applyBorder="1"/>
    <xf numFmtId="0" fontId="5" fillId="7" borderId="9" xfId="0" applyFont="1" applyFill="1" applyBorder="1" applyAlignment="1">
      <alignment vertical="center" wrapText="1"/>
    </xf>
    <xf numFmtId="0" fontId="0" fillId="0" borderId="7" xfId="0" applyFill="1" applyBorder="1" applyAlignment="1">
      <alignment wrapText="1"/>
    </xf>
    <xf numFmtId="164" fontId="4" fillId="2" borderId="10" xfId="0" applyNumberFormat="1" applyFont="1" applyFill="1" applyBorder="1"/>
    <xf numFmtId="0" fontId="0" fillId="4" borderId="8" xfId="0" applyFill="1" applyBorder="1" applyAlignment="1">
      <alignment wrapText="1"/>
    </xf>
    <xf numFmtId="0" fontId="4" fillId="3" borderId="8" xfId="0" applyFont="1" applyFill="1" applyBorder="1"/>
    <xf numFmtId="0" fontId="0" fillId="0" borderId="7" xfId="0" applyBorder="1" applyAlignment="1">
      <alignment wrapText="1"/>
    </xf>
    <xf numFmtId="0" fontId="5" fillId="0" borderId="0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5" fillId="0" borderId="11" xfId="0" applyFont="1" applyBorder="1" applyAlignment="1">
      <alignment wrapText="1"/>
    </xf>
    <xf numFmtId="3" fontId="0" fillId="0" borderId="0" xfId="0" applyNumberFormat="1" applyFill="1" applyBorder="1" applyAlignment="1">
      <alignment wrapText="1"/>
    </xf>
    <xf numFmtId="0" fontId="0" fillId="0" borderId="12" xfId="0" applyFill="1" applyBorder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0" fontId="8" fillId="0" borderId="1" xfId="0" applyFont="1" applyFill="1" applyBorder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9"/>
  <sheetViews>
    <sheetView tabSelected="1" topLeftCell="A184" workbookViewId="0">
      <selection activeCell="B22" sqref="B22"/>
    </sheetView>
  </sheetViews>
  <sheetFormatPr defaultColWidth="14" defaultRowHeight="15.75" customHeight="1" x14ac:dyDescent="0.25"/>
  <cols>
    <col min="1" max="1" width="36.7109375" style="1" customWidth="1"/>
    <col min="2" max="2" width="17.7109375" style="1" customWidth="1"/>
    <col min="3" max="3" width="21.28515625" style="1" customWidth="1"/>
    <col min="4" max="4" width="18.85546875" style="1" customWidth="1"/>
    <col min="5" max="5" width="21.28515625" style="1" customWidth="1"/>
    <col min="6" max="6" width="19.140625" style="1" customWidth="1"/>
    <col min="7" max="16384" width="14" style="1"/>
  </cols>
  <sheetData>
    <row r="1" spans="1:6" ht="23.25" customHeight="1" x14ac:dyDescent="0.3">
      <c r="A1" s="2" t="s">
        <v>0</v>
      </c>
      <c r="B1" s="2"/>
      <c r="C1" s="2"/>
    </row>
    <row r="2" spans="1:6" ht="15.75" customHeight="1" x14ac:dyDescent="0.25">
      <c r="F2" s="3" t="s">
        <v>17</v>
      </c>
    </row>
    <row r="3" spans="1:6" ht="15.75" customHeight="1" x14ac:dyDescent="0.3">
      <c r="B3" s="28" t="s">
        <v>48</v>
      </c>
      <c r="C3" s="28" t="s">
        <v>49</v>
      </c>
      <c r="D3" s="28" t="s">
        <v>78</v>
      </c>
      <c r="E3" s="29" t="s">
        <v>23</v>
      </c>
    </row>
    <row r="4" spans="1:6" s="27" customFormat="1" ht="27.75" customHeight="1" x14ac:dyDescent="0.25">
      <c r="A4" s="30"/>
      <c r="B4" s="31"/>
      <c r="C4" s="31"/>
      <c r="D4" s="31"/>
      <c r="E4" s="32"/>
      <c r="F4" s="30"/>
    </row>
    <row r="5" spans="1:6" ht="15.75" customHeight="1" x14ac:dyDescent="0.25">
      <c r="A5" s="33" t="s">
        <v>88</v>
      </c>
      <c r="B5" s="12" t="s">
        <v>48</v>
      </c>
      <c r="C5" s="12" t="s">
        <v>49</v>
      </c>
      <c r="D5" s="12" t="s">
        <v>78</v>
      </c>
      <c r="E5" s="3" t="s">
        <v>23</v>
      </c>
    </row>
    <row r="6" spans="1:6" ht="15.75" customHeight="1" x14ac:dyDescent="0.25">
      <c r="A6" s="15" t="s">
        <v>89</v>
      </c>
      <c r="B6" s="16">
        <f>E6-D6</f>
        <v>11051982.062759999</v>
      </c>
      <c r="C6" s="16">
        <v>0</v>
      </c>
      <c r="D6" s="16">
        <v>567362.93724</v>
      </c>
      <c r="E6" s="16">
        <v>11619345</v>
      </c>
    </row>
    <row r="7" spans="1:6" ht="17.25" customHeight="1" x14ac:dyDescent="0.25">
      <c r="A7" s="15" t="s">
        <v>119</v>
      </c>
      <c r="B7" s="16"/>
      <c r="C7" s="16"/>
      <c r="D7" s="16">
        <v>1438812.287</v>
      </c>
      <c r="E7" s="16">
        <f>D7</f>
        <v>1438812.287</v>
      </c>
    </row>
    <row r="8" spans="1:6" ht="17.25" customHeight="1" x14ac:dyDescent="0.25">
      <c r="A8" s="15" t="s">
        <v>120</v>
      </c>
      <c r="B8" s="16"/>
      <c r="C8" s="16"/>
      <c r="D8" s="16">
        <v>1460772.29</v>
      </c>
      <c r="E8" s="16">
        <f>D8</f>
        <v>1460772.29</v>
      </c>
    </row>
    <row r="9" spans="1:6" ht="17.25" customHeight="1" x14ac:dyDescent="0.25">
      <c r="A9" s="15" t="s">
        <v>121</v>
      </c>
      <c r="B9" s="16"/>
      <c r="C9" s="16"/>
      <c r="D9" s="16">
        <v>176838.098</v>
      </c>
      <c r="E9" s="16">
        <f>D9</f>
        <v>176838.098</v>
      </c>
    </row>
    <row r="10" spans="1:6" ht="17.25" customHeight="1" x14ac:dyDescent="0.25">
      <c r="A10" s="15" t="s">
        <v>122</v>
      </c>
      <c r="B10" s="16"/>
      <c r="C10" s="16"/>
      <c r="D10" s="16">
        <v>46107.178</v>
      </c>
      <c r="E10" s="16">
        <f>D10</f>
        <v>46107.178</v>
      </c>
    </row>
    <row r="11" spans="1:6" ht="15.75" customHeight="1" x14ac:dyDescent="0.25">
      <c r="A11" s="15" t="s">
        <v>90</v>
      </c>
      <c r="B11" s="16">
        <v>2008655</v>
      </c>
      <c r="C11" s="16">
        <v>0</v>
      </c>
      <c r="D11" s="16">
        <v>0</v>
      </c>
      <c r="E11" s="16">
        <v>2008655</v>
      </c>
    </row>
    <row r="12" spans="1:6" ht="15.75" customHeight="1" x14ac:dyDescent="0.25">
      <c r="A12" s="15" t="s">
        <v>93</v>
      </c>
      <c r="B12" s="16">
        <v>1302233</v>
      </c>
      <c r="C12" s="16">
        <v>0</v>
      </c>
      <c r="D12" s="16">
        <v>0</v>
      </c>
      <c r="E12" s="16">
        <v>1302233</v>
      </c>
    </row>
    <row r="13" spans="1:6" ht="15.75" customHeight="1" x14ac:dyDescent="0.25">
      <c r="A13" s="15" t="s">
        <v>94</v>
      </c>
      <c r="B13" s="16">
        <v>104446</v>
      </c>
      <c r="C13" s="16">
        <v>0</v>
      </c>
      <c r="D13" s="16">
        <v>0</v>
      </c>
      <c r="E13" s="16">
        <v>104446</v>
      </c>
    </row>
    <row r="14" spans="1:6" ht="15.75" customHeight="1" x14ac:dyDescent="0.25">
      <c r="A14" s="15" t="s">
        <v>91</v>
      </c>
      <c r="B14" s="16">
        <v>410553</v>
      </c>
      <c r="C14" s="16">
        <v>0</v>
      </c>
      <c r="D14" s="16">
        <v>0</v>
      </c>
      <c r="E14" s="16">
        <v>410553</v>
      </c>
    </row>
    <row r="15" spans="1:6" ht="15.75" customHeight="1" x14ac:dyDescent="0.25">
      <c r="A15" s="15" t="s">
        <v>95</v>
      </c>
      <c r="B15" s="16">
        <v>4101758</v>
      </c>
      <c r="C15" s="16">
        <v>0</v>
      </c>
      <c r="D15" s="16"/>
      <c r="E15" s="16">
        <v>4101758</v>
      </c>
    </row>
    <row r="16" spans="1:6" ht="15.75" customHeight="1" x14ac:dyDescent="0.25">
      <c r="A16" s="15" t="s">
        <v>92</v>
      </c>
      <c r="B16" s="16">
        <f>E16-D16</f>
        <v>629514.92000000004</v>
      </c>
      <c r="C16" s="16">
        <v>0</v>
      </c>
      <c r="D16" s="16">
        <v>47348.08</v>
      </c>
      <c r="E16" s="16">
        <v>676863</v>
      </c>
    </row>
    <row r="17" spans="1:6" ht="15.75" customHeight="1" x14ac:dyDescent="0.25">
      <c r="A17" s="4" t="s">
        <v>18</v>
      </c>
      <c r="B17" s="5">
        <f>SUM(B6:B16)</f>
        <v>19609141.982760001</v>
      </c>
      <c r="C17" s="5"/>
      <c r="D17" s="5">
        <f>SUM(D6:D16)</f>
        <v>3737240.8702399996</v>
      </c>
      <c r="E17" s="5">
        <f>SUM(E6:E16)</f>
        <v>23346382.853</v>
      </c>
      <c r="F17" s="5">
        <f>E17</f>
        <v>23346382.853</v>
      </c>
    </row>
    <row r="18" spans="1:6" ht="24.75" customHeight="1" x14ac:dyDescent="0.25"/>
    <row r="19" spans="1:6" ht="15.75" customHeight="1" x14ac:dyDescent="0.25">
      <c r="A19" s="26" t="s">
        <v>1</v>
      </c>
      <c r="B19" s="12" t="s">
        <v>48</v>
      </c>
      <c r="C19" s="12" t="s">
        <v>49</v>
      </c>
      <c r="D19" s="12" t="s">
        <v>78</v>
      </c>
      <c r="E19" s="3" t="s">
        <v>23</v>
      </c>
    </row>
    <row r="20" spans="1:6" ht="15.75" customHeight="1" x14ac:dyDescent="0.25">
      <c r="A20" s="6" t="s">
        <v>2</v>
      </c>
      <c r="B20" s="46"/>
      <c r="C20" s="46">
        <v>55873</v>
      </c>
      <c r="D20" s="46"/>
      <c r="E20" s="46">
        <f>SUM(C20:D20)</f>
        <v>55873</v>
      </c>
    </row>
    <row r="21" spans="1:6" ht="15.75" customHeight="1" x14ac:dyDescent="0.25">
      <c r="A21" s="6" t="s">
        <v>3</v>
      </c>
      <c r="B21" s="46"/>
      <c r="C21" s="46">
        <v>825047</v>
      </c>
      <c r="D21" s="46"/>
      <c r="E21" s="46">
        <f>SUM(C21:D21)</f>
        <v>825047</v>
      </c>
    </row>
    <row r="22" spans="1:6" ht="15.75" customHeight="1" x14ac:dyDescent="0.25">
      <c r="A22" s="6" t="s">
        <v>4</v>
      </c>
      <c r="B22" s="46"/>
      <c r="C22" s="46">
        <v>948925</v>
      </c>
      <c r="D22" s="46"/>
      <c r="E22" s="46">
        <f>SUM(C22:D22)</f>
        <v>948925</v>
      </c>
    </row>
    <row r="23" spans="1:6" ht="15.75" customHeight="1" x14ac:dyDescent="0.25">
      <c r="A23" s="6" t="s">
        <v>5</v>
      </c>
      <c r="B23" s="46">
        <v>2364155.54</v>
      </c>
      <c r="C23" s="46"/>
      <c r="D23" s="46"/>
      <c r="E23" s="46">
        <v>2364155.54</v>
      </c>
    </row>
    <row r="24" spans="1:6" ht="15.75" customHeight="1" x14ac:dyDescent="0.25">
      <c r="A24" s="6" t="s">
        <v>6</v>
      </c>
      <c r="B24" s="46">
        <v>840357.85</v>
      </c>
      <c r="C24" s="46"/>
      <c r="D24" s="46"/>
      <c r="E24" s="46">
        <v>840357.85</v>
      </c>
    </row>
    <row r="25" spans="1:6" ht="15.75" customHeight="1" x14ac:dyDescent="0.25">
      <c r="A25" s="43" t="s">
        <v>116</v>
      </c>
      <c r="B25" s="46">
        <v>1015</v>
      </c>
      <c r="C25" s="46"/>
      <c r="D25" s="46"/>
      <c r="E25" s="46">
        <f>SUM(B25:D25)</f>
        <v>1015</v>
      </c>
    </row>
    <row r="26" spans="1:6" ht="15.75" customHeight="1" x14ac:dyDescent="0.25">
      <c r="A26" s="6" t="s">
        <v>7</v>
      </c>
      <c r="B26" s="46">
        <v>2564110</v>
      </c>
      <c r="C26" s="46"/>
      <c r="D26" s="46"/>
      <c r="E26" s="46">
        <f>SUM(B26:D26)</f>
        <v>2564110</v>
      </c>
    </row>
    <row r="27" spans="1:6" ht="15.75" customHeight="1" x14ac:dyDescent="0.25">
      <c r="A27" s="6" t="s">
        <v>8</v>
      </c>
      <c r="B27" s="46">
        <v>4914649</v>
      </c>
      <c r="C27" s="46"/>
      <c r="D27" s="46"/>
      <c r="E27" s="46">
        <f>SUM(B27:D27)</f>
        <v>4914649</v>
      </c>
    </row>
    <row r="28" spans="1:6" ht="15.75" customHeight="1" x14ac:dyDescent="0.25">
      <c r="A28" s="6" t="s">
        <v>9</v>
      </c>
      <c r="B28" s="46"/>
      <c r="C28" s="46">
        <v>0</v>
      </c>
      <c r="D28" s="46"/>
      <c r="E28" s="46">
        <v>0</v>
      </c>
    </row>
    <row r="29" spans="1:6" ht="15.75" customHeight="1" x14ac:dyDescent="0.25">
      <c r="A29" s="6" t="s">
        <v>10</v>
      </c>
      <c r="B29" s="46"/>
      <c r="C29" s="46">
        <v>7200.01</v>
      </c>
      <c r="D29" s="46"/>
      <c r="E29" s="46">
        <v>7200.01</v>
      </c>
    </row>
    <row r="30" spans="1:6" ht="15.75" customHeight="1" x14ac:dyDescent="0.25">
      <c r="A30" s="6" t="s">
        <v>11</v>
      </c>
      <c r="B30" s="46"/>
      <c r="C30" s="46">
        <v>375577</v>
      </c>
      <c r="D30" s="46"/>
      <c r="E30" s="46">
        <f>SUM(C30:D30)</f>
        <v>375577</v>
      </c>
    </row>
    <row r="31" spans="1:6" ht="15.75" customHeight="1" x14ac:dyDescent="0.25">
      <c r="A31" s="6" t="s">
        <v>12</v>
      </c>
      <c r="B31" s="46"/>
      <c r="C31" s="46">
        <v>12824303</v>
      </c>
      <c r="D31" s="46"/>
      <c r="E31" s="46">
        <f>SUM(C31:D31)</f>
        <v>12824303</v>
      </c>
    </row>
    <row r="32" spans="1:6" ht="15.75" customHeight="1" x14ac:dyDescent="0.25">
      <c r="A32" s="6" t="s">
        <v>13</v>
      </c>
      <c r="B32" s="46"/>
      <c r="C32" s="46">
        <v>7155864</v>
      </c>
      <c r="D32" s="46"/>
      <c r="E32" s="46">
        <f>SUM(C32:D32)</f>
        <v>7155864</v>
      </c>
    </row>
    <row r="33" spans="1:6" ht="15.75" customHeight="1" x14ac:dyDescent="0.25">
      <c r="A33" s="6" t="s">
        <v>14</v>
      </c>
      <c r="B33" s="46"/>
      <c r="C33" s="46"/>
      <c r="D33" s="46">
        <v>31220</v>
      </c>
      <c r="E33" s="46">
        <f>SUM(D33)</f>
        <v>31220</v>
      </c>
    </row>
    <row r="34" spans="1:6" ht="15.75" customHeight="1" x14ac:dyDescent="0.25">
      <c r="A34" s="6" t="s">
        <v>15</v>
      </c>
      <c r="B34" s="46"/>
      <c r="C34" s="46">
        <v>92046.87</v>
      </c>
      <c r="D34" s="46"/>
      <c r="E34" s="46">
        <v>92046.87</v>
      </c>
    </row>
    <row r="35" spans="1:6" ht="15.75" customHeight="1" x14ac:dyDescent="0.25">
      <c r="A35" s="6" t="s">
        <v>50</v>
      </c>
      <c r="B35" s="16"/>
      <c r="C35" s="16">
        <v>350000</v>
      </c>
      <c r="D35" s="16"/>
      <c r="E35" s="16">
        <v>350000</v>
      </c>
    </row>
    <row r="36" spans="1:6" ht="15.75" customHeight="1" x14ac:dyDescent="0.25">
      <c r="A36" s="6" t="s">
        <v>16</v>
      </c>
      <c r="B36" s="16"/>
      <c r="C36" s="16">
        <v>95967.35</v>
      </c>
      <c r="D36" s="16"/>
      <c r="E36" s="16">
        <v>95967.35</v>
      </c>
    </row>
    <row r="37" spans="1:6" ht="15.75" customHeight="1" x14ac:dyDescent="0.25">
      <c r="A37" s="4" t="s">
        <v>18</v>
      </c>
      <c r="B37" s="5">
        <f>SUM(B20:B36)</f>
        <v>10684287.390000001</v>
      </c>
      <c r="C37" s="5">
        <f>SUM(C20:C36)</f>
        <v>22730803.23</v>
      </c>
      <c r="D37" s="5">
        <f>SUM(D20:D36)</f>
        <v>31220</v>
      </c>
      <c r="E37" s="5">
        <f>SUM(E20:E36)</f>
        <v>33446310.620000001</v>
      </c>
      <c r="F37" s="5">
        <f>E37</f>
        <v>33446310.620000001</v>
      </c>
    </row>
    <row r="39" spans="1:6" ht="15.75" customHeight="1" x14ac:dyDescent="0.25">
      <c r="A39" s="26" t="s">
        <v>19</v>
      </c>
      <c r="B39" s="12" t="s">
        <v>48</v>
      </c>
      <c r="C39" s="12" t="s">
        <v>49</v>
      </c>
      <c r="D39" s="12" t="s">
        <v>78</v>
      </c>
      <c r="E39" s="3" t="s">
        <v>23</v>
      </c>
    </row>
    <row r="40" spans="1:6" ht="15.75" customHeight="1" x14ac:dyDescent="0.25">
      <c r="A40" s="6" t="s">
        <v>2</v>
      </c>
      <c r="B40" s="46"/>
      <c r="C40" s="46">
        <v>5368</v>
      </c>
      <c r="D40" s="46"/>
      <c r="E40" s="46">
        <f>SUM(B40:D40)</f>
        <v>5368</v>
      </c>
    </row>
    <row r="41" spans="1:6" ht="15.75" customHeight="1" x14ac:dyDescent="0.25">
      <c r="A41" s="6" t="s">
        <v>3</v>
      </c>
      <c r="B41" s="46"/>
      <c r="C41" s="46">
        <v>111659</v>
      </c>
      <c r="D41" s="46"/>
      <c r="E41" s="46">
        <f t="shared" ref="E41:E50" si="0">SUM(B41:D41)</f>
        <v>111659</v>
      </c>
    </row>
    <row r="42" spans="1:6" ht="15.75" customHeight="1" x14ac:dyDescent="0.25">
      <c r="A42" s="47" t="s">
        <v>51</v>
      </c>
      <c r="B42" s="46"/>
      <c r="C42" s="46">
        <v>1200000</v>
      </c>
      <c r="D42" s="46"/>
      <c r="E42" s="46"/>
    </row>
    <row r="43" spans="1:6" ht="15.75" customHeight="1" x14ac:dyDescent="0.25">
      <c r="A43" s="6" t="s">
        <v>20</v>
      </c>
      <c r="B43" s="46"/>
      <c r="C43" s="46">
        <v>5945.84</v>
      </c>
      <c r="D43" s="46"/>
      <c r="E43" s="46">
        <f t="shared" si="0"/>
        <v>5945.84</v>
      </c>
    </row>
    <row r="44" spans="1:6" ht="15.75" customHeight="1" x14ac:dyDescent="0.25">
      <c r="A44" s="6" t="s">
        <v>117</v>
      </c>
      <c r="B44" s="46">
        <v>4373745</v>
      </c>
      <c r="C44" s="46"/>
      <c r="D44" s="46"/>
      <c r="E44" s="46">
        <f>SUM(B44:D44)</f>
        <v>4373745</v>
      </c>
    </row>
    <row r="45" spans="1:6" ht="15.75" customHeight="1" x14ac:dyDescent="0.25">
      <c r="A45" s="6" t="s">
        <v>21</v>
      </c>
      <c r="B45" s="46">
        <v>4448419</v>
      </c>
      <c r="C45" s="46"/>
      <c r="D45" s="46"/>
      <c r="E45" s="46">
        <f t="shared" si="0"/>
        <v>4448419</v>
      </c>
    </row>
    <row r="46" spans="1:6" ht="15.75" customHeight="1" x14ac:dyDescent="0.25">
      <c r="A46" s="6" t="s">
        <v>8</v>
      </c>
      <c r="B46" s="46">
        <v>4165745</v>
      </c>
      <c r="C46" s="46"/>
      <c r="D46" s="46"/>
      <c r="E46" s="46">
        <f>SUM(B46:D46)</f>
        <v>4165745</v>
      </c>
    </row>
    <row r="47" spans="1:6" ht="15.75" customHeight="1" x14ac:dyDescent="0.25">
      <c r="A47" s="6" t="s">
        <v>22</v>
      </c>
      <c r="B47" s="46"/>
      <c r="C47" s="46">
        <v>10464.880000000001</v>
      </c>
      <c r="D47" s="46"/>
      <c r="E47" s="46">
        <f t="shared" si="0"/>
        <v>10464.880000000001</v>
      </c>
    </row>
    <row r="48" spans="1:6" ht="15.75" customHeight="1" x14ac:dyDescent="0.25">
      <c r="A48" s="6" t="s">
        <v>118</v>
      </c>
      <c r="B48" s="46"/>
      <c r="C48" s="46">
        <v>8175691</v>
      </c>
      <c r="D48" s="46"/>
      <c r="E48" s="46">
        <f t="shared" si="0"/>
        <v>8175691</v>
      </c>
    </row>
    <row r="49" spans="1:6" ht="15.75" customHeight="1" x14ac:dyDescent="0.25">
      <c r="A49" s="6" t="s">
        <v>12</v>
      </c>
      <c r="B49" s="46"/>
      <c r="C49" s="46">
        <v>3419231</v>
      </c>
      <c r="D49" s="46"/>
      <c r="E49" s="46">
        <f t="shared" si="0"/>
        <v>3419231</v>
      </c>
    </row>
    <row r="50" spans="1:6" ht="15.75" customHeight="1" x14ac:dyDescent="0.25">
      <c r="A50" s="6" t="s">
        <v>14</v>
      </c>
      <c r="B50" s="46"/>
      <c r="C50" s="46"/>
      <c r="D50" s="46">
        <v>18070</v>
      </c>
      <c r="E50" s="46">
        <f t="shared" si="0"/>
        <v>18070</v>
      </c>
    </row>
    <row r="51" spans="1:6" ht="15.75" customHeight="1" x14ac:dyDescent="0.25">
      <c r="A51" s="10" t="s">
        <v>17</v>
      </c>
      <c r="B51" s="5">
        <f>SUM(B40:B50)</f>
        <v>12987909</v>
      </c>
      <c r="C51" s="5">
        <f>SUM(C40:C50)</f>
        <v>12928359.720000001</v>
      </c>
      <c r="D51" s="5">
        <f>SUM(D40:D50)</f>
        <v>18070</v>
      </c>
      <c r="E51" s="11">
        <f>SUM(E40:E50)</f>
        <v>24734338.719999999</v>
      </c>
      <c r="F51" s="5">
        <f>E51</f>
        <v>24734338.719999999</v>
      </c>
    </row>
    <row r="53" spans="1:6" ht="15.75" customHeight="1" x14ac:dyDescent="0.25">
      <c r="A53" s="26" t="s">
        <v>24</v>
      </c>
      <c r="B53" s="12" t="s">
        <v>48</v>
      </c>
      <c r="C53" s="12" t="s">
        <v>49</v>
      </c>
      <c r="D53" s="12" t="s">
        <v>78</v>
      </c>
      <c r="E53" s="3" t="s">
        <v>23</v>
      </c>
    </row>
    <row r="54" spans="1:6" ht="15.75" customHeight="1" x14ac:dyDescent="0.25">
      <c r="A54" s="6" t="s">
        <v>2</v>
      </c>
      <c r="B54" s="16"/>
      <c r="C54" s="16">
        <v>1113.22</v>
      </c>
      <c r="D54" s="16"/>
      <c r="E54" s="16">
        <v>1113.22</v>
      </c>
    </row>
    <row r="55" spans="1:6" ht="15.75" customHeight="1" x14ac:dyDescent="0.25">
      <c r="A55" s="6" t="s">
        <v>3</v>
      </c>
      <c r="B55" s="16"/>
      <c r="C55" s="16">
        <v>29883</v>
      </c>
      <c r="D55" s="16"/>
      <c r="E55" s="16">
        <v>29883</v>
      </c>
    </row>
    <row r="56" spans="1:6" ht="15.75" customHeight="1" x14ac:dyDescent="0.25">
      <c r="A56" s="6" t="s">
        <v>25</v>
      </c>
      <c r="B56" s="16"/>
      <c r="C56" s="16">
        <v>124596.42</v>
      </c>
      <c r="D56" s="16"/>
      <c r="E56" s="16">
        <v>124596.42</v>
      </c>
    </row>
    <row r="57" spans="1:6" ht="15.75" customHeight="1" x14ac:dyDescent="0.25">
      <c r="A57" s="6" t="s">
        <v>26</v>
      </c>
      <c r="B57" s="16"/>
      <c r="C57" s="16">
        <v>309874.12</v>
      </c>
      <c r="D57" s="16"/>
      <c r="E57" s="16">
        <v>309874.12</v>
      </c>
    </row>
    <row r="58" spans="1:6" ht="15.75" customHeight="1" x14ac:dyDescent="0.25">
      <c r="A58" s="6" t="s">
        <v>27</v>
      </c>
      <c r="B58" s="16"/>
      <c r="C58" s="16">
        <v>18158.760000000002</v>
      </c>
      <c r="D58" s="16"/>
      <c r="E58" s="16">
        <v>18158.760000000002</v>
      </c>
    </row>
    <row r="59" spans="1:6" ht="15.75" customHeight="1" x14ac:dyDescent="0.25">
      <c r="A59" s="6" t="s">
        <v>28</v>
      </c>
      <c r="B59" s="46">
        <v>8519432</v>
      </c>
      <c r="C59" s="46"/>
      <c r="D59" s="46"/>
      <c r="E59" s="46">
        <f>SUM(B59:D59)</f>
        <v>8519432</v>
      </c>
    </row>
    <row r="60" spans="1:6" ht="15.75" customHeight="1" x14ac:dyDescent="0.25">
      <c r="A60" s="6" t="s">
        <v>29</v>
      </c>
      <c r="B60" s="46">
        <v>2752519</v>
      </c>
      <c r="C60" s="46"/>
      <c r="D60" s="46"/>
      <c r="E60" s="46">
        <f>SUM(B60:D60)</f>
        <v>2752519</v>
      </c>
    </row>
    <row r="61" spans="1:6" ht="15.75" customHeight="1" x14ac:dyDescent="0.25">
      <c r="A61" s="6" t="s">
        <v>30</v>
      </c>
      <c r="B61" s="16">
        <v>1260658.1200000001</v>
      </c>
      <c r="C61" s="16"/>
      <c r="D61" s="16"/>
      <c r="E61" s="16">
        <v>1260658.1200000001</v>
      </c>
    </row>
    <row r="62" spans="1:6" ht="15.75" customHeight="1" x14ac:dyDescent="0.25">
      <c r="A62" s="6" t="s">
        <v>9</v>
      </c>
      <c r="B62" s="16"/>
      <c r="C62" s="16">
        <v>27771.8</v>
      </c>
      <c r="D62" s="16"/>
      <c r="E62" s="16">
        <v>0</v>
      </c>
    </row>
    <row r="63" spans="1:6" ht="15.75" customHeight="1" x14ac:dyDescent="0.25">
      <c r="A63" s="6" t="s">
        <v>10</v>
      </c>
      <c r="B63" s="16"/>
      <c r="C63" s="16">
        <v>544824.11</v>
      </c>
      <c r="D63" s="16"/>
      <c r="E63" s="16">
        <v>27771.8</v>
      </c>
    </row>
    <row r="64" spans="1:6" ht="15.75" customHeight="1" x14ac:dyDescent="0.25">
      <c r="A64" s="6" t="s">
        <v>31</v>
      </c>
      <c r="B64" s="16"/>
      <c r="C64" s="16">
        <v>64512.439999999995</v>
      </c>
      <c r="D64" s="16"/>
      <c r="E64" s="16">
        <v>544824.11</v>
      </c>
    </row>
    <row r="65" spans="1:6" ht="15.75" customHeight="1" x14ac:dyDescent="0.25">
      <c r="A65" s="6" t="s">
        <v>32</v>
      </c>
      <c r="B65" s="16"/>
      <c r="C65" s="16">
        <v>85592</v>
      </c>
      <c r="D65" s="16"/>
      <c r="E65" s="16">
        <v>64512.439999999995</v>
      </c>
    </row>
    <row r="66" spans="1:6" ht="15.75" customHeight="1" x14ac:dyDescent="0.25">
      <c r="A66" s="6" t="s">
        <v>33</v>
      </c>
      <c r="B66" s="16"/>
      <c r="C66" s="16"/>
      <c r="D66" s="16"/>
      <c r="E66" s="16">
        <v>85592</v>
      </c>
    </row>
    <row r="67" spans="1:6" ht="15.75" customHeight="1" x14ac:dyDescent="0.25">
      <c r="A67" s="6" t="s">
        <v>17</v>
      </c>
      <c r="B67" s="5">
        <f>SUM(B54:B66)</f>
        <v>12532609.120000001</v>
      </c>
      <c r="C67" s="5">
        <f>SUM(C54:C66)</f>
        <v>1206325.8699999999</v>
      </c>
      <c r="D67" s="5"/>
      <c r="E67" s="5">
        <f>SUM(E54:E66)</f>
        <v>13738934.99</v>
      </c>
      <c r="F67" s="5">
        <f>E67</f>
        <v>13738934.99</v>
      </c>
    </row>
    <row r="70" spans="1:6" ht="15.75" customHeight="1" x14ac:dyDescent="0.25">
      <c r="A70" s="26" t="s">
        <v>34</v>
      </c>
      <c r="B70" s="12" t="s">
        <v>48</v>
      </c>
      <c r="C70" s="12" t="s">
        <v>49</v>
      </c>
      <c r="D70" s="12" t="s">
        <v>78</v>
      </c>
      <c r="E70" s="3" t="s">
        <v>23</v>
      </c>
    </row>
    <row r="71" spans="1:6" ht="15.75" customHeight="1" x14ac:dyDescent="0.25">
      <c r="A71" s="6" t="s">
        <v>35</v>
      </c>
      <c r="B71" s="8">
        <v>550000</v>
      </c>
      <c r="C71" s="8">
        <v>800000</v>
      </c>
      <c r="D71" s="9"/>
      <c r="E71" s="7">
        <f>B71+C71</f>
        <v>1350000</v>
      </c>
    </row>
    <row r="72" spans="1:6" ht="15.75" customHeight="1" x14ac:dyDescent="0.25">
      <c r="A72" s="6" t="s">
        <v>36</v>
      </c>
      <c r="B72" s="8">
        <v>200000</v>
      </c>
      <c r="C72" s="8">
        <v>550000</v>
      </c>
      <c r="D72" s="9"/>
      <c r="E72" s="7">
        <f t="shared" ref="E72:E83" si="1">B72+C72</f>
        <v>750000</v>
      </c>
    </row>
    <row r="73" spans="1:6" ht="15.75" customHeight="1" x14ac:dyDescent="0.25">
      <c r="A73" s="6" t="s">
        <v>37</v>
      </c>
      <c r="B73" s="8">
        <v>1150000</v>
      </c>
      <c r="C73" s="8">
        <v>300000</v>
      </c>
      <c r="D73" s="9"/>
      <c r="E73" s="7">
        <f t="shared" si="1"/>
        <v>1450000</v>
      </c>
    </row>
    <row r="74" spans="1:6" ht="15.75" customHeight="1" x14ac:dyDescent="0.25">
      <c r="A74" s="6" t="s">
        <v>38</v>
      </c>
      <c r="B74" s="8">
        <v>150000</v>
      </c>
      <c r="C74" s="8">
        <v>180000</v>
      </c>
      <c r="D74" s="9"/>
      <c r="E74" s="7">
        <f t="shared" si="1"/>
        <v>330000</v>
      </c>
    </row>
    <row r="75" spans="1:6" ht="15.75" customHeight="1" x14ac:dyDescent="0.25">
      <c r="A75" s="6" t="s">
        <v>39</v>
      </c>
      <c r="B75" s="8">
        <v>1800000</v>
      </c>
      <c r="C75" s="8">
        <v>65000</v>
      </c>
      <c r="D75" s="9"/>
      <c r="E75" s="7">
        <f t="shared" si="1"/>
        <v>1865000</v>
      </c>
    </row>
    <row r="76" spans="1:6" ht="15.75" customHeight="1" x14ac:dyDescent="0.25">
      <c r="A76" s="6" t="s">
        <v>40</v>
      </c>
      <c r="B76" s="8">
        <v>1200000</v>
      </c>
      <c r="C76" s="8">
        <v>150000</v>
      </c>
      <c r="D76" s="9"/>
      <c r="E76" s="7">
        <f t="shared" si="1"/>
        <v>1350000</v>
      </c>
    </row>
    <row r="77" spans="1:6" ht="15.75" customHeight="1" x14ac:dyDescent="0.25">
      <c r="A77" s="6" t="s">
        <v>41</v>
      </c>
      <c r="B77" s="8">
        <v>1650000</v>
      </c>
      <c r="C77" s="8">
        <v>195000</v>
      </c>
      <c r="D77" s="9"/>
      <c r="E77" s="7">
        <f t="shared" si="1"/>
        <v>1845000</v>
      </c>
    </row>
    <row r="78" spans="1:6" ht="15.75" customHeight="1" x14ac:dyDescent="0.25">
      <c r="A78" s="6" t="s">
        <v>42</v>
      </c>
      <c r="B78" s="8">
        <v>550000</v>
      </c>
      <c r="C78" s="8">
        <v>150000</v>
      </c>
      <c r="D78" s="9"/>
      <c r="E78" s="7">
        <f t="shared" si="1"/>
        <v>700000</v>
      </c>
    </row>
    <row r="79" spans="1:6" ht="15.75" customHeight="1" x14ac:dyDescent="0.25">
      <c r="A79" s="6" t="s">
        <v>43</v>
      </c>
      <c r="B79" s="8">
        <v>1400000</v>
      </c>
      <c r="C79" s="8">
        <v>600000</v>
      </c>
      <c r="D79" s="9"/>
      <c r="E79" s="7">
        <f t="shared" si="1"/>
        <v>2000000</v>
      </c>
    </row>
    <row r="80" spans="1:6" ht="15.75" customHeight="1" x14ac:dyDescent="0.25">
      <c r="A80" s="6" t="s">
        <v>44</v>
      </c>
      <c r="B80" s="8">
        <v>1800000</v>
      </c>
      <c r="C80" s="8">
        <v>100000</v>
      </c>
      <c r="D80" s="9"/>
      <c r="E80" s="7">
        <f t="shared" si="1"/>
        <v>1900000</v>
      </c>
    </row>
    <row r="81" spans="1:6" ht="15.75" customHeight="1" x14ac:dyDescent="0.25">
      <c r="A81" s="6" t="s">
        <v>45</v>
      </c>
      <c r="B81" s="8">
        <v>1050000</v>
      </c>
      <c r="C81" s="8">
        <v>150000</v>
      </c>
      <c r="D81" s="9"/>
      <c r="E81" s="7">
        <f t="shared" si="1"/>
        <v>1200000</v>
      </c>
    </row>
    <row r="82" spans="1:6" ht="15.75" customHeight="1" x14ac:dyDescent="0.25">
      <c r="A82" s="6" t="s">
        <v>46</v>
      </c>
      <c r="B82" s="8">
        <v>950000</v>
      </c>
      <c r="C82" s="8">
        <v>50000</v>
      </c>
      <c r="D82" s="9"/>
      <c r="E82" s="7">
        <f t="shared" si="1"/>
        <v>1000000</v>
      </c>
    </row>
    <row r="83" spans="1:6" ht="15.75" customHeight="1" x14ac:dyDescent="0.25">
      <c r="A83" s="6" t="s">
        <v>47</v>
      </c>
      <c r="B83" s="8">
        <v>1200000</v>
      </c>
      <c r="C83" s="8">
        <v>200000</v>
      </c>
      <c r="D83" s="9"/>
      <c r="E83" s="7">
        <f t="shared" si="1"/>
        <v>1400000</v>
      </c>
    </row>
    <row r="84" spans="1:6" ht="15.75" customHeight="1" x14ac:dyDescent="0.25">
      <c r="A84" s="6" t="s">
        <v>17</v>
      </c>
      <c r="B84" s="5">
        <f>SUM(B71:B83)</f>
        <v>13650000</v>
      </c>
      <c r="C84" s="5">
        <f>SUM(C71:C83)</f>
        <v>3490000</v>
      </c>
      <c r="D84" s="5"/>
      <c r="E84" s="5">
        <f>SUM(E71:E83)</f>
        <v>17140000</v>
      </c>
      <c r="F84" s="5">
        <f>E84</f>
        <v>17140000</v>
      </c>
    </row>
    <row r="86" spans="1:6" ht="15.75" customHeight="1" x14ac:dyDescent="0.25">
      <c r="A86" s="26" t="s">
        <v>52</v>
      </c>
      <c r="B86" s="12" t="s">
        <v>48</v>
      </c>
      <c r="C86" s="12" t="s">
        <v>49</v>
      </c>
      <c r="D86" s="12" t="s">
        <v>78</v>
      </c>
      <c r="E86" s="3" t="s">
        <v>23</v>
      </c>
    </row>
    <row r="87" spans="1:6" ht="15.75" customHeight="1" x14ac:dyDescent="0.25">
      <c r="A87" s="13" t="s">
        <v>53</v>
      </c>
      <c r="B87" s="14">
        <v>361286.64</v>
      </c>
      <c r="C87" s="14">
        <v>0</v>
      </c>
      <c r="D87" s="14">
        <v>0</v>
      </c>
      <c r="E87" s="14">
        <v>361286.64</v>
      </c>
    </row>
    <row r="88" spans="1:6" ht="15.75" customHeight="1" x14ac:dyDescent="0.25">
      <c r="A88" s="13" t="s">
        <v>54</v>
      </c>
      <c r="B88" s="14">
        <v>131376.95999999999</v>
      </c>
      <c r="C88" s="14">
        <v>0</v>
      </c>
      <c r="D88" s="14">
        <v>0</v>
      </c>
      <c r="E88" s="14">
        <v>131376.95999999999</v>
      </c>
    </row>
    <row r="89" spans="1:6" ht="15.75" customHeight="1" x14ac:dyDescent="0.25">
      <c r="A89" s="13" t="s">
        <v>55</v>
      </c>
      <c r="B89" s="14">
        <v>273702</v>
      </c>
      <c r="C89" s="14">
        <v>0</v>
      </c>
      <c r="D89" s="14">
        <v>0</v>
      </c>
      <c r="E89" s="14">
        <v>273702</v>
      </c>
    </row>
    <row r="90" spans="1:6" ht="15.75" customHeight="1" x14ac:dyDescent="0.25">
      <c r="A90" s="13" t="s">
        <v>56</v>
      </c>
      <c r="B90" s="14">
        <v>32844.239999999998</v>
      </c>
      <c r="C90" s="14">
        <v>0</v>
      </c>
      <c r="D90" s="14">
        <v>0</v>
      </c>
      <c r="E90" s="14">
        <v>32844.239999999998</v>
      </c>
    </row>
    <row r="91" spans="1:6" ht="15.75" customHeight="1" x14ac:dyDescent="0.25">
      <c r="A91" s="13" t="s">
        <v>57</v>
      </c>
      <c r="B91" s="14">
        <v>54740.4</v>
      </c>
      <c r="C91" s="14">
        <v>0</v>
      </c>
      <c r="D91" s="14">
        <v>0</v>
      </c>
      <c r="E91" s="14">
        <v>54740.4</v>
      </c>
    </row>
    <row r="92" spans="1:6" ht="15.75" customHeight="1" x14ac:dyDescent="0.25">
      <c r="A92" s="13" t="s">
        <v>58</v>
      </c>
      <c r="B92" s="14">
        <v>54740.4</v>
      </c>
      <c r="C92" s="14">
        <v>0</v>
      </c>
      <c r="D92" s="14">
        <v>0</v>
      </c>
      <c r="E92" s="14">
        <v>54740.4</v>
      </c>
    </row>
    <row r="93" spans="1:6" ht="15.75" customHeight="1" x14ac:dyDescent="0.25">
      <c r="A93" s="13" t="s">
        <v>59</v>
      </c>
      <c r="B93" s="14">
        <v>136851</v>
      </c>
      <c r="C93" s="14">
        <v>0</v>
      </c>
      <c r="D93" s="14">
        <v>0</v>
      </c>
      <c r="E93" s="14">
        <v>136851</v>
      </c>
    </row>
    <row r="94" spans="1:6" ht="15.75" customHeight="1" x14ac:dyDescent="0.25">
      <c r="A94" s="13" t="s">
        <v>60</v>
      </c>
      <c r="B94" s="14">
        <v>120428.88</v>
      </c>
      <c r="C94" s="14">
        <v>0</v>
      </c>
      <c r="D94" s="14">
        <v>0</v>
      </c>
      <c r="E94" s="14">
        <v>120428.88</v>
      </c>
    </row>
    <row r="95" spans="1:6" ht="15.75" customHeight="1" x14ac:dyDescent="0.25">
      <c r="A95" s="13" t="s">
        <v>61</v>
      </c>
      <c r="B95" s="14">
        <v>76636.56</v>
      </c>
      <c r="C95" s="14">
        <v>0</v>
      </c>
      <c r="D95" s="14">
        <v>0</v>
      </c>
      <c r="E95" s="14">
        <v>76636.56</v>
      </c>
    </row>
    <row r="96" spans="1:6" ht="15.75" customHeight="1" x14ac:dyDescent="0.25">
      <c r="A96" s="13" t="s">
        <v>62</v>
      </c>
      <c r="B96" s="14">
        <v>32844.239999999998</v>
      </c>
      <c r="C96" s="14">
        <v>0</v>
      </c>
      <c r="D96" s="14">
        <v>0</v>
      </c>
      <c r="E96" s="14">
        <v>32844.239999999998</v>
      </c>
    </row>
    <row r="97" spans="1:6" ht="15.75" customHeight="1" x14ac:dyDescent="0.25">
      <c r="A97" s="13" t="s">
        <v>63</v>
      </c>
      <c r="B97" s="14">
        <v>43792.32</v>
      </c>
      <c r="C97" s="14">
        <v>0</v>
      </c>
      <c r="D97" s="14">
        <v>0</v>
      </c>
      <c r="E97" s="14">
        <v>43792.32</v>
      </c>
    </row>
    <row r="98" spans="1:6" ht="15.75" customHeight="1" x14ac:dyDescent="0.25">
      <c r="A98" s="6" t="s">
        <v>17</v>
      </c>
      <c r="B98" s="5">
        <f>SUM(B87:B97)</f>
        <v>1319243.6400000001</v>
      </c>
      <c r="C98" s="5"/>
      <c r="D98" s="5"/>
      <c r="E98" s="5">
        <f>SUM(E87:E97)</f>
        <v>1319243.6400000001</v>
      </c>
      <c r="F98" s="5">
        <f>E98</f>
        <v>1319243.6400000001</v>
      </c>
    </row>
    <row r="101" spans="1:6" ht="15.75" customHeight="1" x14ac:dyDescent="0.25">
      <c r="A101" s="26" t="s">
        <v>64</v>
      </c>
      <c r="B101" s="12" t="s">
        <v>48</v>
      </c>
      <c r="C101" s="12" t="s">
        <v>49</v>
      </c>
      <c r="D101" s="12" t="s">
        <v>78</v>
      </c>
      <c r="E101" s="3" t="s">
        <v>23</v>
      </c>
    </row>
    <row r="102" spans="1:6" ht="15.75" customHeight="1" x14ac:dyDescent="0.25">
      <c r="A102" s="13" t="s">
        <v>53</v>
      </c>
      <c r="B102" s="14">
        <v>16200000</v>
      </c>
      <c r="C102" s="14">
        <v>10800000</v>
      </c>
      <c r="D102" s="14">
        <v>400000</v>
      </c>
      <c r="E102" s="14">
        <v>27400000</v>
      </c>
    </row>
    <row r="103" spans="1:6" ht="15.75" customHeight="1" x14ac:dyDescent="0.25">
      <c r="A103" s="13" t="s">
        <v>65</v>
      </c>
      <c r="B103" s="14">
        <v>1700000</v>
      </c>
      <c r="C103" s="14">
        <v>1100000</v>
      </c>
      <c r="D103" s="14">
        <v>100000</v>
      </c>
      <c r="E103" s="14">
        <v>2900000</v>
      </c>
    </row>
    <row r="104" spans="1:6" ht="15.75" customHeight="1" x14ac:dyDescent="0.25">
      <c r="A104" s="13" t="s">
        <v>58</v>
      </c>
      <c r="B104" s="14">
        <v>1600000</v>
      </c>
      <c r="C104" s="14">
        <v>800000</v>
      </c>
      <c r="D104" s="14">
        <v>0</v>
      </c>
      <c r="E104" s="14">
        <v>2400000</v>
      </c>
    </row>
    <row r="105" spans="1:6" ht="15.75" customHeight="1" x14ac:dyDescent="0.25">
      <c r="A105" s="13" t="s">
        <v>66</v>
      </c>
      <c r="B105" s="14">
        <v>1000000</v>
      </c>
      <c r="C105" s="14">
        <v>1000000</v>
      </c>
      <c r="D105" s="14">
        <v>0</v>
      </c>
      <c r="E105" s="14">
        <v>2000000</v>
      </c>
    </row>
    <row r="106" spans="1:6" ht="15.75" customHeight="1" x14ac:dyDescent="0.25">
      <c r="A106" s="13" t="s">
        <v>57</v>
      </c>
      <c r="B106" s="14">
        <v>1000000</v>
      </c>
      <c r="C106" s="14">
        <v>600000</v>
      </c>
      <c r="D106" s="14">
        <v>0</v>
      </c>
      <c r="E106" s="14">
        <v>1600000</v>
      </c>
    </row>
    <row r="107" spans="1:6" ht="15.75" customHeight="1" x14ac:dyDescent="0.25">
      <c r="A107" s="13" t="s">
        <v>42</v>
      </c>
      <c r="B107" s="14">
        <v>600000</v>
      </c>
      <c r="C107" s="14">
        <v>300000</v>
      </c>
      <c r="D107" s="14">
        <v>0</v>
      </c>
      <c r="E107" s="14">
        <v>900000</v>
      </c>
    </row>
    <row r="108" spans="1:6" ht="15.75" customHeight="1" x14ac:dyDescent="0.25">
      <c r="A108" s="13" t="s">
        <v>59</v>
      </c>
      <c r="B108" s="14">
        <v>900000</v>
      </c>
      <c r="C108" s="14">
        <v>400000</v>
      </c>
      <c r="D108" s="14">
        <v>0</v>
      </c>
      <c r="E108" s="14">
        <v>1300000</v>
      </c>
    </row>
    <row r="109" spans="1:6" ht="15.75" customHeight="1" x14ac:dyDescent="0.25">
      <c r="A109" s="13" t="s">
        <v>67</v>
      </c>
      <c r="B109" s="14">
        <v>800000</v>
      </c>
      <c r="C109" s="14">
        <v>300000</v>
      </c>
      <c r="D109" s="14">
        <v>0</v>
      </c>
      <c r="E109" s="14">
        <v>1100000</v>
      </c>
    </row>
    <row r="110" spans="1:6" ht="15.75" customHeight="1" x14ac:dyDescent="0.25">
      <c r="A110" s="13" t="s">
        <v>62</v>
      </c>
      <c r="B110" s="14">
        <v>700000</v>
      </c>
      <c r="C110" s="14">
        <v>800000</v>
      </c>
      <c r="D110" s="14">
        <v>0</v>
      </c>
      <c r="E110" s="14">
        <v>1500000</v>
      </c>
    </row>
    <row r="111" spans="1:6" ht="15.75" customHeight="1" x14ac:dyDescent="0.25">
      <c r="A111" s="13" t="s">
        <v>41</v>
      </c>
      <c r="B111" s="14">
        <v>800000</v>
      </c>
      <c r="C111" s="14">
        <v>400000</v>
      </c>
      <c r="D111" s="14">
        <v>0</v>
      </c>
      <c r="E111" s="14">
        <v>1200000</v>
      </c>
    </row>
    <row r="112" spans="1:6" ht="15.75" customHeight="1" x14ac:dyDescent="0.25">
      <c r="A112" s="13" t="s">
        <v>60</v>
      </c>
      <c r="B112" s="14">
        <v>600000</v>
      </c>
      <c r="C112" s="14">
        <v>300000</v>
      </c>
      <c r="D112" s="14">
        <v>0</v>
      </c>
      <c r="E112" s="14">
        <v>900000</v>
      </c>
    </row>
    <row r="113" spans="1:5" ht="15.75" customHeight="1" x14ac:dyDescent="0.25">
      <c r="A113" s="13" t="s">
        <v>68</v>
      </c>
      <c r="B113" s="14">
        <v>600000</v>
      </c>
      <c r="C113" s="14">
        <v>300000</v>
      </c>
      <c r="D113" s="14">
        <v>0</v>
      </c>
      <c r="E113" s="14">
        <v>900000</v>
      </c>
    </row>
    <row r="114" spans="1:5" ht="15.75" customHeight="1" x14ac:dyDescent="0.25">
      <c r="A114" s="44" t="s">
        <v>100</v>
      </c>
      <c r="B114" s="45">
        <v>500000</v>
      </c>
      <c r="C114" s="45">
        <v>0</v>
      </c>
      <c r="D114" s="45">
        <v>0</v>
      </c>
      <c r="E114" s="45">
        <f>SUM(A114:D114)</f>
        <v>500000</v>
      </c>
    </row>
    <row r="115" spans="1:5" ht="15.75" customHeight="1" x14ac:dyDescent="0.25">
      <c r="A115" s="23" t="s">
        <v>99</v>
      </c>
      <c r="B115" s="24">
        <v>900000</v>
      </c>
      <c r="C115" s="24">
        <v>800000</v>
      </c>
      <c r="D115" s="24">
        <v>0</v>
      </c>
      <c r="E115" s="24">
        <f>SUM(B115:D115)</f>
        <v>1700000</v>
      </c>
    </row>
    <row r="116" spans="1:5" ht="15.75" customHeight="1" x14ac:dyDescent="0.25">
      <c r="A116" s="13" t="s">
        <v>61</v>
      </c>
      <c r="B116" s="14">
        <v>400000</v>
      </c>
      <c r="C116" s="14">
        <v>100000</v>
      </c>
      <c r="D116" s="14">
        <v>0</v>
      </c>
      <c r="E116" s="14">
        <v>500000</v>
      </c>
    </row>
    <row r="117" spans="1:5" ht="15.75" customHeight="1" x14ac:dyDescent="0.25">
      <c r="A117" s="13" t="s">
        <v>43</v>
      </c>
      <c r="B117" s="14">
        <v>400000</v>
      </c>
      <c r="C117" s="14">
        <v>100000</v>
      </c>
      <c r="D117" s="14">
        <v>0</v>
      </c>
      <c r="E117" s="14">
        <v>500000</v>
      </c>
    </row>
    <row r="118" spans="1:5" ht="15.75" customHeight="1" x14ac:dyDescent="0.25">
      <c r="A118" s="13" t="s">
        <v>69</v>
      </c>
      <c r="B118" s="14">
        <v>300000</v>
      </c>
      <c r="C118" s="14">
        <v>200000</v>
      </c>
      <c r="D118" s="14">
        <v>0</v>
      </c>
      <c r="E118" s="14">
        <v>500000</v>
      </c>
    </row>
    <row r="119" spans="1:5" ht="15.75" customHeight="1" x14ac:dyDescent="0.25">
      <c r="A119" s="13" t="s">
        <v>70</v>
      </c>
      <c r="B119" s="14">
        <v>200000</v>
      </c>
      <c r="C119" s="14">
        <v>100000</v>
      </c>
      <c r="D119" s="14">
        <v>0</v>
      </c>
      <c r="E119" s="14">
        <v>300000</v>
      </c>
    </row>
    <row r="120" spans="1:5" ht="15.75" customHeight="1" x14ac:dyDescent="0.25">
      <c r="A120" s="13" t="s">
        <v>71</v>
      </c>
      <c r="B120" s="14">
        <v>300000</v>
      </c>
      <c r="C120" s="14">
        <v>300000</v>
      </c>
      <c r="D120" s="14">
        <v>0</v>
      </c>
      <c r="E120" s="14">
        <v>600000</v>
      </c>
    </row>
    <row r="121" spans="1:5" ht="15.75" customHeight="1" x14ac:dyDescent="0.25">
      <c r="A121" s="13" t="s">
        <v>72</v>
      </c>
      <c r="B121" s="14">
        <v>100000</v>
      </c>
      <c r="C121" s="14">
        <v>100000</v>
      </c>
      <c r="D121" s="14">
        <v>0</v>
      </c>
      <c r="E121" s="14">
        <v>200000</v>
      </c>
    </row>
    <row r="122" spans="1:5" ht="15.75" customHeight="1" x14ac:dyDescent="0.25">
      <c r="A122" s="13" t="s">
        <v>73</v>
      </c>
      <c r="B122" s="14">
        <v>100000</v>
      </c>
      <c r="C122" s="14">
        <v>100000</v>
      </c>
      <c r="D122" s="14">
        <v>0</v>
      </c>
      <c r="E122" s="14">
        <v>200000</v>
      </c>
    </row>
    <row r="123" spans="1:5" ht="15.75" customHeight="1" x14ac:dyDescent="0.25">
      <c r="A123" s="22" t="s">
        <v>74</v>
      </c>
      <c r="B123" s="14"/>
      <c r="C123" s="14"/>
      <c r="D123" s="14">
        <v>0</v>
      </c>
      <c r="E123" s="14"/>
    </row>
    <row r="124" spans="1:5" ht="15.75" customHeight="1" x14ac:dyDescent="0.25">
      <c r="A124" s="13" t="s">
        <v>75</v>
      </c>
      <c r="B124" s="14">
        <v>100000</v>
      </c>
      <c r="C124" s="14">
        <v>100000</v>
      </c>
      <c r="D124" s="14">
        <v>0</v>
      </c>
      <c r="E124" s="14">
        <v>200000</v>
      </c>
    </row>
    <row r="125" spans="1:5" ht="15.75" customHeight="1" x14ac:dyDescent="0.25">
      <c r="A125" s="13" t="s">
        <v>76</v>
      </c>
      <c r="B125" s="14">
        <v>100000</v>
      </c>
      <c r="C125" s="14">
        <v>100000</v>
      </c>
      <c r="D125" s="14">
        <v>0</v>
      </c>
      <c r="E125" s="14">
        <v>200000</v>
      </c>
    </row>
    <row r="126" spans="1:5" ht="15.75" customHeight="1" x14ac:dyDescent="0.25">
      <c r="A126" s="13" t="s">
        <v>77</v>
      </c>
      <c r="B126" s="14">
        <v>100000</v>
      </c>
      <c r="C126" s="14">
        <v>100000</v>
      </c>
      <c r="D126" s="14">
        <v>0</v>
      </c>
      <c r="E126" s="14">
        <v>200000</v>
      </c>
    </row>
    <row r="127" spans="1:5" ht="15.75" customHeight="1" x14ac:dyDescent="0.25">
      <c r="A127" s="13" t="s">
        <v>56</v>
      </c>
      <c r="B127" s="14">
        <v>2100000</v>
      </c>
      <c r="C127" s="14">
        <v>700000</v>
      </c>
      <c r="D127" s="14">
        <v>0</v>
      </c>
      <c r="E127" s="14">
        <v>2800000</v>
      </c>
    </row>
    <row r="128" spans="1:5" ht="15.75" customHeight="1" x14ac:dyDescent="0.25">
      <c r="A128" s="13" t="s">
        <v>37</v>
      </c>
      <c r="B128" s="14">
        <v>600000</v>
      </c>
      <c r="C128" s="14">
        <v>200000</v>
      </c>
      <c r="D128" s="14">
        <v>0</v>
      </c>
      <c r="E128" s="14">
        <v>800000</v>
      </c>
    </row>
    <row r="129" spans="1:6" ht="15.75" customHeight="1" x14ac:dyDescent="0.25">
      <c r="A129" s="34" t="s">
        <v>17</v>
      </c>
      <c r="B129" s="5">
        <f>SUM(B102:B128)</f>
        <v>32700000</v>
      </c>
      <c r="C129" s="5">
        <f>SUM(C102:C128)</f>
        <v>20100000</v>
      </c>
      <c r="D129" s="5">
        <f>SUM(D102:D128)</f>
        <v>500000</v>
      </c>
      <c r="E129" s="5">
        <f>SUM(E102:E128)</f>
        <v>53300000</v>
      </c>
      <c r="F129" s="35">
        <f>E129</f>
        <v>53300000</v>
      </c>
    </row>
    <row r="130" spans="1:6" ht="15.75" customHeight="1" x14ac:dyDescent="0.25">
      <c r="A130" s="30"/>
      <c r="B130" s="31"/>
      <c r="C130" s="31"/>
      <c r="D130" s="31"/>
      <c r="E130" s="32"/>
      <c r="F130" s="30"/>
    </row>
    <row r="131" spans="1:6" ht="15.75" customHeight="1" x14ac:dyDescent="0.25">
      <c r="A131" s="26" t="s">
        <v>79</v>
      </c>
      <c r="B131" s="12" t="s">
        <v>48</v>
      </c>
      <c r="C131" s="12" t="s">
        <v>49</v>
      </c>
      <c r="D131" s="12" t="s">
        <v>78</v>
      </c>
      <c r="E131" s="3" t="s">
        <v>23</v>
      </c>
    </row>
    <row r="132" spans="1:6" ht="15.75" customHeight="1" x14ac:dyDescent="0.25">
      <c r="A132" s="15" t="s">
        <v>65</v>
      </c>
      <c r="B132" s="16">
        <v>0</v>
      </c>
      <c r="C132" s="16">
        <f>53790/2</f>
        <v>26895</v>
      </c>
      <c r="D132" s="16">
        <v>0</v>
      </c>
      <c r="E132" s="16">
        <f>C132</f>
        <v>26895</v>
      </c>
    </row>
    <row r="133" spans="1:6" ht="15.75" customHeight="1" x14ac:dyDescent="0.25">
      <c r="A133" s="15" t="s">
        <v>66</v>
      </c>
      <c r="B133" s="16">
        <v>0</v>
      </c>
      <c r="C133" s="16">
        <f>29046.6/2</f>
        <v>14523.3</v>
      </c>
      <c r="D133" s="16">
        <v>0</v>
      </c>
      <c r="E133" s="16">
        <f>C133</f>
        <v>14523.3</v>
      </c>
    </row>
    <row r="134" spans="1:6" ht="15.75" customHeight="1" x14ac:dyDescent="0.25">
      <c r="A134" s="15" t="s">
        <v>80</v>
      </c>
      <c r="B134" s="16">
        <v>0</v>
      </c>
      <c r="C134" s="16">
        <f>26895/2</f>
        <v>13447.5</v>
      </c>
      <c r="D134" s="16">
        <v>0</v>
      </c>
      <c r="E134" s="16">
        <f t="shared" ref="E134:E147" si="2">C134</f>
        <v>13447.5</v>
      </c>
    </row>
    <row r="135" spans="1:6" ht="15.75" customHeight="1" x14ac:dyDescent="0.25">
      <c r="A135" s="15" t="s">
        <v>53</v>
      </c>
      <c r="B135" s="16">
        <v>0</v>
      </c>
      <c r="C135" s="16">
        <f>86064/2</f>
        <v>43032</v>
      </c>
      <c r="D135" s="16">
        <v>0</v>
      </c>
      <c r="E135" s="16">
        <f t="shared" si="2"/>
        <v>43032</v>
      </c>
    </row>
    <row r="136" spans="1:6" ht="15.75" customHeight="1" x14ac:dyDescent="0.25">
      <c r="A136" s="15" t="s">
        <v>53</v>
      </c>
      <c r="B136" s="16">
        <v>0</v>
      </c>
      <c r="C136" s="16">
        <f>86064/2</f>
        <v>43032</v>
      </c>
      <c r="D136" s="16">
        <v>0</v>
      </c>
      <c r="E136" s="16">
        <f t="shared" si="2"/>
        <v>43032</v>
      </c>
    </row>
    <row r="137" spans="1:6" ht="15.75" customHeight="1" x14ac:dyDescent="0.25">
      <c r="A137" s="15" t="s">
        <v>60</v>
      </c>
      <c r="B137" s="16">
        <v>0</v>
      </c>
      <c r="C137" s="16">
        <f>32274/2</f>
        <v>16137</v>
      </c>
      <c r="D137" s="16">
        <v>0</v>
      </c>
      <c r="E137" s="16">
        <f t="shared" si="2"/>
        <v>16137</v>
      </c>
    </row>
    <row r="138" spans="1:6" ht="15.75" customHeight="1" x14ac:dyDescent="0.25">
      <c r="A138" s="15" t="s">
        <v>59</v>
      </c>
      <c r="B138" s="16">
        <v>0</v>
      </c>
      <c r="C138" s="16">
        <f>53790/2</f>
        <v>26895</v>
      </c>
      <c r="D138" s="16">
        <v>0</v>
      </c>
      <c r="E138" s="16">
        <f t="shared" si="2"/>
        <v>26895</v>
      </c>
    </row>
    <row r="139" spans="1:6" ht="15.75" customHeight="1" x14ac:dyDescent="0.25">
      <c r="A139" s="15" t="s">
        <v>61</v>
      </c>
      <c r="B139" s="16">
        <v>0</v>
      </c>
      <c r="C139" s="16">
        <f>32274/2</f>
        <v>16137</v>
      </c>
      <c r="D139" s="16">
        <v>0</v>
      </c>
      <c r="E139" s="16">
        <f t="shared" si="2"/>
        <v>16137</v>
      </c>
    </row>
    <row r="140" spans="1:6" ht="15.75" customHeight="1" x14ac:dyDescent="0.25">
      <c r="A140" s="15" t="s">
        <v>53</v>
      </c>
      <c r="B140" s="16">
        <v>0</v>
      </c>
      <c r="C140" s="16">
        <f>107580/2</f>
        <v>53790</v>
      </c>
      <c r="D140" s="16">
        <v>0</v>
      </c>
      <c r="E140" s="16">
        <f t="shared" si="2"/>
        <v>53790</v>
      </c>
    </row>
    <row r="141" spans="1:6" ht="15.75" customHeight="1" x14ac:dyDescent="0.25">
      <c r="A141" s="15" t="s">
        <v>81</v>
      </c>
      <c r="B141" s="16">
        <v>0</v>
      </c>
      <c r="C141" s="16">
        <f>32274/2</f>
        <v>16137</v>
      </c>
      <c r="D141" s="16">
        <v>0</v>
      </c>
      <c r="E141" s="16">
        <f t="shared" si="2"/>
        <v>16137</v>
      </c>
    </row>
    <row r="142" spans="1:6" ht="15.75" customHeight="1" x14ac:dyDescent="0.25">
      <c r="A142" s="15" t="s">
        <v>59</v>
      </c>
      <c r="B142" s="16">
        <v>0</v>
      </c>
      <c r="C142" s="16">
        <f>32274/2</f>
        <v>16137</v>
      </c>
      <c r="D142" s="16">
        <v>0</v>
      </c>
      <c r="E142" s="16">
        <f t="shared" si="2"/>
        <v>16137</v>
      </c>
    </row>
    <row r="143" spans="1:6" ht="15.75" customHeight="1" x14ac:dyDescent="0.25">
      <c r="A143" s="15" t="s">
        <v>62</v>
      </c>
      <c r="B143" s="16">
        <v>0</v>
      </c>
      <c r="C143" s="16">
        <f>37653/2</f>
        <v>18826.5</v>
      </c>
      <c r="D143" s="16">
        <v>0</v>
      </c>
      <c r="E143" s="16">
        <f t="shared" si="2"/>
        <v>18826.5</v>
      </c>
    </row>
    <row r="144" spans="1:6" ht="15.75" customHeight="1" x14ac:dyDescent="0.25">
      <c r="A144" s="15" t="s">
        <v>57</v>
      </c>
      <c r="B144" s="16">
        <v>0</v>
      </c>
      <c r="C144" s="16">
        <f>32274/2</f>
        <v>16137</v>
      </c>
      <c r="D144" s="16">
        <v>0</v>
      </c>
      <c r="E144" s="16">
        <f t="shared" si="2"/>
        <v>16137</v>
      </c>
    </row>
    <row r="145" spans="1:6" ht="15.75" customHeight="1" x14ac:dyDescent="0.25">
      <c r="A145" s="15" t="s">
        <v>82</v>
      </c>
      <c r="B145" s="16">
        <v>0</v>
      </c>
      <c r="C145" s="16">
        <f>322740/2</f>
        <v>161370</v>
      </c>
      <c r="D145" s="16">
        <v>0</v>
      </c>
      <c r="E145" s="16">
        <f t="shared" si="2"/>
        <v>161370</v>
      </c>
    </row>
    <row r="146" spans="1:6" ht="15.75" customHeight="1" x14ac:dyDescent="0.25">
      <c r="A146" s="15" t="s">
        <v>65</v>
      </c>
      <c r="B146" s="16">
        <v>0</v>
      </c>
      <c r="C146" s="16">
        <f>43032/2</f>
        <v>21516</v>
      </c>
      <c r="D146" s="16">
        <v>0</v>
      </c>
      <c r="E146" s="16">
        <f t="shared" si="2"/>
        <v>21516</v>
      </c>
    </row>
    <row r="147" spans="1:6" ht="15.75" customHeight="1" x14ac:dyDescent="0.25">
      <c r="A147" s="15" t="s">
        <v>65</v>
      </c>
      <c r="B147" s="16">
        <v>0</v>
      </c>
      <c r="C147" s="16">
        <f>96822/2</f>
        <v>48411</v>
      </c>
      <c r="D147" s="16">
        <v>0</v>
      </c>
      <c r="E147" s="16">
        <f t="shared" si="2"/>
        <v>48411</v>
      </c>
    </row>
    <row r="148" spans="1:6" ht="15.75" customHeight="1" x14ac:dyDescent="0.25">
      <c r="A148" s="38" t="s">
        <v>18</v>
      </c>
      <c r="B148" s="5"/>
      <c r="C148" s="5">
        <f>SUM(C132:C147)</f>
        <v>552423.30000000005</v>
      </c>
      <c r="D148" s="5"/>
      <c r="E148" s="5">
        <f>SUM(E132:E147)</f>
        <v>552423.30000000005</v>
      </c>
      <c r="F148" s="35">
        <f>E148</f>
        <v>552423.30000000005</v>
      </c>
    </row>
    <row r="149" spans="1:6" s="30" customFormat="1" ht="15.75" customHeight="1" x14ac:dyDescent="0.25">
      <c r="A149" s="31"/>
      <c r="B149" s="31"/>
      <c r="C149" s="31"/>
      <c r="D149" s="31"/>
      <c r="E149" s="32"/>
    </row>
    <row r="150" spans="1:6" ht="15.75" customHeight="1" x14ac:dyDescent="0.25">
      <c r="A150" s="26" t="s">
        <v>101</v>
      </c>
      <c r="B150" s="36" t="s">
        <v>48</v>
      </c>
      <c r="C150" s="36" t="s">
        <v>49</v>
      </c>
      <c r="D150" s="36" t="s">
        <v>78</v>
      </c>
      <c r="E150" s="37" t="s">
        <v>23</v>
      </c>
    </row>
    <row r="151" spans="1:6" ht="15.75" customHeight="1" x14ac:dyDescent="0.25">
      <c r="A151" s="25" t="s">
        <v>102</v>
      </c>
      <c r="B151" s="15"/>
      <c r="C151" s="15"/>
      <c r="D151" s="15"/>
      <c r="E151" s="15"/>
    </row>
    <row r="152" spans="1:6" ht="15.75" customHeight="1" x14ac:dyDescent="0.25">
      <c r="A152" s="15" t="s">
        <v>103</v>
      </c>
      <c r="B152" s="15"/>
      <c r="C152" s="16">
        <v>1250000</v>
      </c>
      <c r="D152" s="16"/>
      <c r="E152" s="16">
        <f>SUM(C152:D152)</f>
        <v>1250000</v>
      </c>
    </row>
    <row r="153" spans="1:6" ht="15.75" customHeight="1" x14ac:dyDescent="0.25">
      <c r="A153" s="15" t="s">
        <v>104</v>
      </c>
      <c r="B153" s="15"/>
      <c r="C153" s="16"/>
      <c r="D153" s="16"/>
      <c r="E153" s="16">
        <v>270000</v>
      </c>
    </row>
    <row r="154" spans="1:6" ht="15.75" customHeight="1" x14ac:dyDescent="0.25">
      <c r="A154" s="25" t="s">
        <v>105</v>
      </c>
      <c r="B154" s="15"/>
      <c r="C154" s="16"/>
      <c r="D154" s="16"/>
      <c r="E154" s="15"/>
    </row>
    <row r="155" spans="1:6" ht="15.75" customHeight="1" x14ac:dyDescent="0.25">
      <c r="A155" s="15" t="s">
        <v>106</v>
      </c>
      <c r="B155" s="16"/>
      <c r="C155" s="16">
        <v>2600000</v>
      </c>
      <c r="D155" s="16">
        <v>150000</v>
      </c>
      <c r="E155" s="16">
        <f>SUM(C155:D155)</f>
        <v>2750000</v>
      </c>
    </row>
    <row r="156" spans="1:6" ht="15.75" customHeight="1" x14ac:dyDescent="0.25">
      <c r="A156" s="38"/>
      <c r="B156" s="5"/>
      <c r="C156" s="5">
        <f>SUM(C151:C155)</f>
        <v>3850000</v>
      </c>
      <c r="D156" s="5">
        <f>SUM(D151:D155)</f>
        <v>150000</v>
      </c>
      <c r="E156" s="5">
        <f>SUM(E151:E155)</f>
        <v>4270000</v>
      </c>
      <c r="F156" s="35">
        <f>E156</f>
        <v>4270000</v>
      </c>
    </row>
    <row r="157" spans="1:6" s="30" customFormat="1" ht="15.75" customHeight="1" x14ac:dyDescent="0.25">
      <c r="A157" s="31"/>
      <c r="B157" s="31"/>
      <c r="C157" s="31"/>
      <c r="D157" s="31"/>
      <c r="E157" s="32"/>
    </row>
    <row r="158" spans="1:6" ht="15.75" customHeight="1" x14ac:dyDescent="0.25">
      <c r="A158" s="26" t="s">
        <v>107</v>
      </c>
      <c r="B158" s="36" t="s">
        <v>48</v>
      </c>
      <c r="C158" s="36" t="s">
        <v>49</v>
      </c>
      <c r="D158" s="36" t="s">
        <v>78</v>
      </c>
      <c r="E158" s="37" t="s">
        <v>23</v>
      </c>
    </row>
    <row r="159" spans="1:6" ht="15.75" customHeight="1" x14ac:dyDescent="0.25">
      <c r="A159" s="25" t="s">
        <v>108</v>
      </c>
      <c r="B159" s="16"/>
      <c r="C159" s="16">
        <v>10000</v>
      </c>
      <c r="D159" s="16">
        <v>3000</v>
      </c>
      <c r="E159" s="16">
        <f>SUM(B159:D159)</f>
        <v>13000</v>
      </c>
    </row>
    <row r="160" spans="1:6" ht="15.75" customHeight="1" x14ac:dyDescent="0.25">
      <c r="A160" s="15" t="s">
        <v>109</v>
      </c>
      <c r="B160" s="16"/>
      <c r="C160" s="16"/>
      <c r="D160" s="16"/>
      <c r="E160" s="16">
        <v>60000</v>
      </c>
    </row>
    <row r="161" spans="1:6" ht="15.75" customHeight="1" x14ac:dyDescent="0.25">
      <c r="A161" s="15" t="s">
        <v>110</v>
      </c>
      <c r="B161" s="16"/>
      <c r="C161" s="16"/>
      <c r="D161" s="16"/>
      <c r="E161" s="16" t="s">
        <v>111</v>
      </c>
    </row>
    <row r="162" spans="1:6" ht="15.75" customHeight="1" x14ac:dyDescent="0.25">
      <c r="A162" s="25" t="s">
        <v>113</v>
      </c>
      <c r="B162" s="16">
        <v>100000</v>
      </c>
      <c r="C162" s="16">
        <v>150000</v>
      </c>
      <c r="D162" s="16"/>
      <c r="E162" s="16">
        <f>SUM(B162:D162)</f>
        <v>250000</v>
      </c>
    </row>
    <row r="163" spans="1:6" ht="15.75" customHeight="1" x14ac:dyDescent="0.25">
      <c r="A163" s="25" t="s">
        <v>112</v>
      </c>
      <c r="B163" s="16">
        <v>30000</v>
      </c>
      <c r="C163" s="16">
        <v>10000</v>
      </c>
      <c r="D163" s="16"/>
      <c r="E163" s="16">
        <f>SUM(B163:D163)</f>
        <v>40000</v>
      </c>
    </row>
    <row r="164" spans="1:6" ht="15.75" customHeight="1" x14ac:dyDescent="0.25">
      <c r="A164" s="25" t="s">
        <v>114</v>
      </c>
      <c r="B164" s="16">
        <v>100000</v>
      </c>
      <c r="C164" s="16">
        <v>100000</v>
      </c>
      <c r="D164" s="16"/>
      <c r="E164" s="16">
        <f>SUM(B164:D164)</f>
        <v>200000</v>
      </c>
    </row>
    <row r="165" spans="1:6" ht="15.75" customHeight="1" x14ac:dyDescent="0.25">
      <c r="A165" s="25" t="s">
        <v>115</v>
      </c>
      <c r="B165" s="16"/>
      <c r="C165" s="16">
        <v>1300000</v>
      </c>
      <c r="D165" s="16"/>
      <c r="E165" s="16">
        <v>1300000</v>
      </c>
    </row>
    <row r="166" spans="1:6" ht="15.75" customHeight="1" x14ac:dyDescent="0.25">
      <c r="A166" s="41"/>
      <c r="B166" s="5">
        <f>SUM(B159:B165)</f>
        <v>230000</v>
      </c>
      <c r="C166" s="5">
        <f>SUM(C159:C165)</f>
        <v>1570000</v>
      </c>
      <c r="D166" s="5">
        <f>SUM(D159:D165)</f>
        <v>3000</v>
      </c>
      <c r="E166" s="5">
        <f>SUM(E159:E165)</f>
        <v>1863000</v>
      </c>
      <c r="F166" s="35">
        <f>E166</f>
        <v>1863000</v>
      </c>
    </row>
    <row r="167" spans="1:6" s="30" customFormat="1" ht="15.75" customHeight="1" x14ac:dyDescent="0.25">
      <c r="A167" s="39"/>
      <c r="B167" s="42"/>
      <c r="C167" s="42"/>
      <c r="D167" s="42"/>
      <c r="E167" s="42"/>
      <c r="F167" s="40"/>
    </row>
    <row r="168" spans="1:6" ht="15.75" customHeight="1" x14ac:dyDescent="0.25">
      <c r="A168" s="26" t="s">
        <v>83</v>
      </c>
      <c r="B168" s="36" t="s">
        <v>48</v>
      </c>
      <c r="C168" s="36" t="s">
        <v>49</v>
      </c>
      <c r="D168" s="36" t="s">
        <v>78</v>
      </c>
      <c r="E168" s="37" t="s">
        <v>23</v>
      </c>
    </row>
    <row r="169" spans="1:6" ht="15.75" customHeight="1" x14ac:dyDescent="0.25">
      <c r="A169" s="15" t="s">
        <v>65</v>
      </c>
      <c r="B169" s="16">
        <v>0</v>
      </c>
      <c r="C169" s="16">
        <f>4238652*0.85</f>
        <v>3602854.1999999997</v>
      </c>
      <c r="D169" s="16">
        <v>0</v>
      </c>
      <c r="E169" s="16">
        <f>C169</f>
        <v>3602854.1999999997</v>
      </c>
    </row>
    <row r="170" spans="1:6" ht="15.75" customHeight="1" x14ac:dyDescent="0.25">
      <c r="A170" s="15" t="s">
        <v>59</v>
      </c>
      <c r="B170" s="16">
        <v>0</v>
      </c>
      <c r="C170" s="16">
        <f>3356496*0.85</f>
        <v>2853021.6</v>
      </c>
      <c r="D170" s="16">
        <v>0</v>
      </c>
      <c r="E170" s="16">
        <f t="shared" ref="E170:E172" si="3">C170</f>
        <v>2853021.6</v>
      </c>
    </row>
    <row r="171" spans="1:6" ht="15.75" customHeight="1" x14ac:dyDescent="0.25">
      <c r="A171" s="15" t="s">
        <v>66</v>
      </c>
      <c r="B171" s="16">
        <v>0</v>
      </c>
      <c r="C171" s="16">
        <f>3281190*0.8</f>
        <v>2624952</v>
      </c>
      <c r="D171" s="16">
        <v>0</v>
      </c>
      <c r="E171" s="16">
        <f t="shared" si="3"/>
        <v>2624952</v>
      </c>
    </row>
    <row r="172" spans="1:6" ht="15.75" customHeight="1" x14ac:dyDescent="0.25">
      <c r="A172" s="15" t="s">
        <v>53</v>
      </c>
      <c r="B172" s="16">
        <v>0</v>
      </c>
      <c r="C172" s="16">
        <f>32274*0.8</f>
        <v>25819.200000000001</v>
      </c>
      <c r="D172" s="16">
        <v>0</v>
      </c>
      <c r="E172" s="16">
        <f t="shared" si="3"/>
        <v>25819.200000000001</v>
      </c>
    </row>
    <row r="173" spans="1:6" ht="15.75" customHeight="1" x14ac:dyDescent="0.25">
      <c r="A173" s="15" t="s">
        <v>84</v>
      </c>
      <c r="B173" s="16">
        <v>0</v>
      </c>
      <c r="C173" s="16">
        <v>0</v>
      </c>
      <c r="D173" s="16"/>
      <c r="E173" s="16">
        <v>0</v>
      </c>
    </row>
    <row r="174" spans="1:6" ht="15.75" customHeight="1" x14ac:dyDescent="0.25">
      <c r="A174" s="15" t="s">
        <v>84</v>
      </c>
      <c r="B174" s="16">
        <v>0</v>
      </c>
      <c r="C174" s="16">
        <v>0</v>
      </c>
      <c r="D174" s="16"/>
      <c r="E174" s="16">
        <v>0</v>
      </c>
    </row>
    <row r="175" spans="1:6" ht="15.75" customHeight="1" x14ac:dyDescent="0.25">
      <c r="A175" s="38" t="s">
        <v>18</v>
      </c>
      <c r="B175" s="5"/>
      <c r="C175" s="5">
        <f>SUM(C169:C174)</f>
        <v>9106647</v>
      </c>
      <c r="D175" s="5"/>
      <c r="E175" s="5">
        <f>SUM(E169:E174)</f>
        <v>9106647</v>
      </c>
      <c r="F175" s="35">
        <f>E175</f>
        <v>9106647</v>
      </c>
    </row>
    <row r="176" spans="1:6" s="30" customFormat="1" ht="15.75" customHeight="1" x14ac:dyDescent="0.25">
      <c r="B176" s="31"/>
      <c r="C176" s="31"/>
      <c r="D176" s="31"/>
      <c r="E176" s="32"/>
    </row>
    <row r="177" spans="1:5" ht="15.75" customHeight="1" x14ac:dyDescent="0.25">
      <c r="A177" s="26" t="s">
        <v>86</v>
      </c>
      <c r="B177" s="36" t="s">
        <v>48</v>
      </c>
      <c r="C177" s="36" t="s">
        <v>49</v>
      </c>
      <c r="D177" s="36" t="s">
        <v>78</v>
      </c>
      <c r="E177" s="37" t="s">
        <v>23</v>
      </c>
    </row>
    <row r="178" spans="1:5" ht="15.75" customHeight="1" x14ac:dyDescent="0.25">
      <c r="A178" s="15" t="s">
        <v>81</v>
      </c>
      <c r="B178" s="16">
        <v>0</v>
      </c>
      <c r="C178" s="16">
        <v>64548</v>
      </c>
      <c r="D178" s="16">
        <v>0</v>
      </c>
      <c r="E178" s="16">
        <v>64548</v>
      </c>
    </row>
    <row r="179" spans="1:5" ht="15.75" customHeight="1" x14ac:dyDescent="0.25">
      <c r="A179" s="15" t="s">
        <v>66</v>
      </c>
      <c r="B179" s="16">
        <v>0</v>
      </c>
      <c r="C179" s="16">
        <v>355014</v>
      </c>
      <c r="D179" s="16">
        <v>0</v>
      </c>
      <c r="E179" s="16">
        <v>355014</v>
      </c>
    </row>
    <row r="180" spans="1:5" ht="15.75" customHeight="1" x14ac:dyDescent="0.25">
      <c r="A180" s="15" t="s">
        <v>60</v>
      </c>
      <c r="B180" s="16">
        <v>0</v>
      </c>
      <c r="C180" s="16">
        <v>182886</v>
      </c>
      <c r="D180" s="16">
        <v>0</v>
      </c>
      <c r="E180" s="16">
        <v>182886</v>
      </c>
    </row>
    <row r="181" spans="1:5" ht="15.75" customHeight="1" x14ac:dyDescent="0.25">
      <c r="A181" s="15" t="s">
        <v>53</v>
      </c>
      <c r="B181" s="16">
        <v>0</v>
      </c>
      <c r="C181" s="16">
        <v>1335785</v>
      </c>
      <c r="D181" s="16">
        <v>0</v>
      </c>
      <c r="E181" s="16">
        <v>1335785</v>
      </c>
    </row>
    <row r="182" spans="1:5" ht="15.75" customHeight="1" x14ac:dyDescent="0.25">
      <c r="A182" s="15" t="s">
        <v>57</v>
      </c>
      <c r="B182" s="16">
        <v>0</v>
      </c>
      <c r="C182" s="16">
        <v>242055</v>
      </c>
      <c r="D182" s="16">
        <v>0</v>
      </c>
      <c r="E182" s="16">
        <v>242055</v>
      </c>
    </row>
    <row r="183" spans="1:5" ht="15.75" customHeight="1" x14ac:dyDescent="0.25">
      <c r="A183" s="15" t="s">
        <v>65</v>
      </c>
      <c r="B183" s="16">
        <v>0</v>
      </c>
      <c r="C183" s="16">
        <v>376530</v>
      </c>
      <c r="D183" s="16">
        <v>0</v>
      </c>
      <c r="E183" s="16">
        <v>376530</v>
      </c>
    </row>
    <row r="184" spans="1:5" ht="15.75" customHeight="1" x14ac:dyDescent="0.25">
      <c r="A184" s="15" t="s">
        <v>47</v>
      </c>
      <c r="B184" s="16">
        <v>0</v>
      </c>
      <c r="C184" s="16">
        <v>309292.5</v>
      </c>
      <c r="D184" s="16">
        <v>0</v>
      </c>
      <c r="E184" s="16">
        <v>309292.5</v>
      </c>
    </row>
    <row r="185" spans="1:5" ht="15.75" customHeight="1" x14ac:dyDescent="0.25">
      <c r="A185" s="15" t="s">
        <v>80</v>
      </c>
      <c r="B185" s="16">
        <v>0</v>
      </c>
      <c r="C185" s="16">
        <v>193644</v>
      </c>
      <c r="D185" s="16">
        <v>0</v>
      </c>
      <c r="E185" s="16">
        <v>193644</v>
      </c>
    </row>
    <row r="186" spans="1:5" ht="15.75" customHeight="1" x14ac:dyDescent="0.25">
      <c r="A186" s="15" t="s">
        <v>59</v>
      </c>
      <c r="B186" s="16">
        <v>0</v>
      </c>
      <c r="C186" s="16">
        <v>222332</v>
      </c>
      <c r="D186" s="16">
        <v>0</v>
      </c>
      <c r="E186" s="16">
        <v>222332</v>
      </c>
    </row>
    <row r="187" spans="1:5" ht="15.75" customHeight="1" x14ac:dyDescent="0.25">
      <c r="A187" s="15" t="s">
        <v>63</v>
      </c>
      <c r="B187" s="16">
        <v>0</v>
      </c>
      <c r="C187" s="16">
        <v>57376</v>
      </c>
      <c r="D187" s="16">
        <v>0</v>
      </c>
      <c r="E187" s="16">
        <v>57376</v>
      </c>
    </row>
    <row r="188" spans="1:5" ht="15.75" customHeight="1" x14ac:dyDescent="0.25">
      <c r="A188" s="15" t="s">
        <v>62</v>
      </c>
      <c r="B188" s="16">
        <v>0</v>
      </c>
      <c r="C188" s="16">
        <v>145233</v>
      </c>
      <c r="D188" s="16">
        <v>0</v>
      </c>
      <c r="E188" s="16">
        <v>145233</v>
      </c>
    </row>
    <row r="189" spans="1:5" ht="15.75" customHeight="1" x14ac:dyDescent="0.25">
      <c r="A189" s="15" t="s">
        <v>56</v>
      </c>
      <c r="B189" s="16">
        <v>0</v>
      </c>
      <c r="C189" s="16">
        <v>415976</v>
      </c>
      <c r="D189" s="16">
        <v>0</v>
      </c>
      <c r="E189" s="16">
        <v>415976</v>
      </c>
    </row>
    <row r="190" spans="1:5" ht="15.75" customHeight="1" x14ac:dyDescent="0.25">
      <c r="A190" s="15" t="s">
        <v>58</v>
      </c>
      <c r="B190" s="16">
        <v>0</v>
      </c>
      <c r="C190" s="16">
        <v>169438.5</v>
      </c>
      <c r="D190" s="16">
        <v>0</v>
      </c>
      <c r="E190" s="16">
        <v>169438.5</v>
      </c>
    </row>
    <row r="191" spans="1:5" ht="15.75" customHeight="1" x14ac:dyDescent="0.25">
      <c r="A191" s="15" t="s">
        <v>61</v>
      </c>
      <c r="B191" s="16">
        <v>0</v>
      </c>
      <c r="C191" s="16">
        <v>57376</v>
      </c>
      <c r="D191" s="16">
        <v>0</v>
      </c>
      <c r="E191" s="16">
        <v>57376</v>
      </c>
    </row>
    <row r="192" spans="1:5" ht="15.75" customHeight="1" x14ac:dyDescent="0.25">
      <c r="A192" s="15"/>
      <c r="B192" s="16">
        <v>0</v>
      </c>
      <c r="C192" s="16">
        <v>0</v>
      </c>
      <c r="D192" s="16">
        <v>0</v>
      </c>
      <c r="E192" s="16"/>
    </row>
    <row r="193" spans="1:6" ht="19.5" customHeight="1" x14ac:dyDescent="0.25">
      <c r="A193" s="48" t="s">
        <v>87</v>
      </c>
      <c r="B193" s="49"/>
      <c r="C193" s="15"/>
      <c r="D193" s="15"/>
      <c r="E193" s="15"/>
    </row>
    <row r="194" spans="1:6" ht="15.75" customHeight="1" x14ac:dyDescent="0.25">
      <c r="A194" s="15" t="s">
        <v>18</v>
      </c>
      <c r="B194" s="5"/>
      <c r="C194" s="5">
        <f>SUM(C178:C193)</f>
        <v>4127486</v>
      </c>
      <c r="D194" s="5"/>
      <c r="E194" s="5">
        <f>SUM(E178:E193)</f>
        <v>4127486</v>
      </c>
      <c r="F194" s="5">
        <f>E194</f>
        <v>4127486</v>
      </c>
    </row>
    <row r="198" spans="1:6" ht="29.25" customHeight="1" x14ac:dyDescent="0.25">
      <c r="B198" s="1" t="s">
        <v>96</v>
      </c>
      <c r="C198" s="18" t="s">
        <v>97</v>
      </c>
      <c r="D198" s="1" t="s">
        <v>98</v>
      </c>
    </row>
    <row r="199" spans="1:6" ht="25.5" customHeight="1" x14ac:dyDescent="0.3">
      <c r="A199" s="17" t="s">
        <v>85</v>
      </c>
      <c r="B199" s="19">
        <f>B17+B37+B51+B67+B84+B98+B129+B148+B156+B166+B175+B194</f>
        <v>103713191.13276</v>
      </c>
      <c r="C199" s="20">
        <f>C17+C37+C51+C67+C84+C98+C129+C148+C156+C166+C175+C194</f>
        <v>79662045.120000005</v>
      </c>
      <c r="D199" s="20">
        <f>D17+D37+D51+D67+D84+D98+D129+D148+D156+D166+D175+D194</f>
        <v>4439530.8702399991</v>
      </c>
      <c r="E199" s="20"/>
      <c r="F199" s="21">
        <f>SUM(F17:F198)</f>
        <v>186944767.12300003</v>
      </c>
    </row>
  </sheetData>
  <sheetProtection algorithmName="SHA-512" hashValue="wC9mVJnMRAUVz7YDyBnEzB0C0CyHYeUnq/wNX+ML+UNmak2d6Zo7cHF35gJeJ0BCIFA/+ONueBJZkMqlFAWA3w==" saltValue="qfQ/+bw8EG84dJYoYg7d2w==" spinCount="100000" sheet="1" objects="1" scenarios="1"/>
  <mergeCells count="1">
    <mergeCell ref="A193:B193"/>
  </mergeCells>
  <pageMargins left="0.7" right="0.7" top="0.75" bottom="0.75" header="0.3" footer="0.3"/>
  <pageSetup paperSize="8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Golinelli</dc:creator>
  <cp:lastModifiedBy>Elisabetta Lugli</cp:lastModifiedBy>
  <cp:lastPrinted>2021-09-20T10:07:15Z</cp:lastPrinted>
  <dcterms:created xsi:type="dcterms:W3CDTF">2019-10-29T10:34:28Z</dcterms:created>
  <dcterms:modified xsi:type="dcterms:W3CDTF">2021-10-29T07:03:21Z</dcterms:modified>
</cp:coreProperties>
</file>